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8960" windowHeight="8520" firstSheet="1" activeTab="8"/>
  </bookViews>
  <sheets>
    <sheet name="NYAMAGABE" sheetId="1" r:id="rId1"/>
    <sheet name="NYARUGURU" sheetId="2" r:id="rId2"/>
    <sheet name="HUYE" sheetId="3" r:id="rId3"/>
    <sheet name="GISAGARA" sheetId="4" r:id="rId4"/>
    <sheet name="MUHANGA" sheetId="5" r:id="rId5"/>
    <sheet name="KAMONYI" sheetId="6" r:id="rId6"/>
    <sheet name="NYANZA" sheetId="7" r:id="rId7"/>
    <sheet name="RUHANGO" sheetId="8" r:id="rId8"/>
    <sheet name="SYNTHESE" sheetId="9" r:id="rId9"/>
    <sheet name="Sheet1" sheetId="10" r:id="rId10"/>
    <sheet name="Sheet2" sheetId="11" r:id="rId11"/>
    <sheet name="Sheet3" sheetId="12" r:id="rId12"/>
    <sheet name="Sheet4" sheetId="13" r:id="rId13"/>
  </sheets>
  <calcPr calcId="144525"/>
</workbook>
</file>

<file path=xl/calcChain.xml><?xml version="1.0" encoding="utf-8"?>
<calcChain xmlns="http://schemas.openxmlformats.org/spreadsheetml/2006/main">
  <c r="G19" i="10" l="1"/>
  <c r="E19" i="10"/>
  <c r="C19" i="10"/>
  <c r="B19" i="10"/>
  <c r="H18" i="10"/>
  <c r="F18" i="10"/>
  <c r="D18" i="10"/>
  <c r="H17" i="10"/>
  <c r="F17" i="10"/>
  <c r="D17" i="10"/>
  <c r="H16" i="10"/>
  <c r="F16" i="10"/>
  <c r="D16" i="10"/>
  <c r="H15" i="10"/>
  <c r="F15" i="10"/>
  <c r="D15" i="10"/>
  <c r="H14" i="10"/>
  <c r="F14" i="10"/>
  <c r="D14" i="10"/>
  <c r="H13" i="10"/>
  <c r="F13" i="10"/>
  <c r="D13" i="10"/>
  <c r="H12" i="10"/>
  <c r="F12" i="10"/>
  <c r="D12" i="10"/>
  <c r="H11" i="10"/>
  <c r="F11" i="10"/>
  <c r="D11" i="10"/>
  <c r="I19" i="12"/>
  <c r="H19" i="12"/>
  <c r="G19" i="12"/>
  <c r="F19" i="12"/>
  <c r="E19" i="12"/>
  <c r="D19" i="12"/>
  <c r="C19" i="12"/>
  <c r="B19" i="12"/>
  <c r="I20" i="11"/>
  <c r="H20" i="11"/>
  <c r="G20" i="11"/>
  <c r="F20" i="11"/>
  <c r="E20" i="11"/>
  <c r="D20" i="11"/>
  <c r="C20" i="11"/>
  <c r="B20" i="11"/>
  <c r="W20" i="9"/>
  <c r="U20" i="9"/>
  <c r="S20" i="9"/>
  <c r="Q20" i="9"/>
  <c r="O20" i="9"/>
  <c r="M20" i="9"/>
  <c r="K20" i="9"/>
  <c r="I20" i="9"/>
  <c r="G20" i="9"/>
  <c r="X20" i="9" s="1"/>
  <c r="E20" i="9"/>
  <c r="C20" i="9"/>
  <c r="H20" i="9" s="1"/>
  <c r="B20" i="9"/>
  <c r="X19" i="9"/>
  <c r="V19" i="9"/>
  <c r="T19" i="9"/>
  <c r="R19" i="9"/>
  <c r="P19" i="9"/>
  <c r="N19" i="9"/>
  <c r="L19" i="9"/>
  <c r="J19" i="9"/>
  <c r="H19" i="9"/>
  <c r="F19" i="9"/>
  <c r="D19" i="9"/>
  <c r="X18" i="9"/>
  <c r="V18" i="9"/>
  <c r="T18" i="9"/>
  <c r="R18" i="9"/>
  <c r="P18" i="9"/>
  <c r="N18" i="9"/>
  <c r="L18" i="9"/>
  <c r="J18" i="9"/>
  <c r="H18" i="9"/>
  <c r="F18" i="9"/>
  <c r="D18" i="9"/>
  <c r="X17" i="9"/>
  <c r="V17" i="9"/>
  <c r="T17" i="9"/>
  <c r="R17" i="9"/>
  <c r="P17" i="9"/>
  <c r="N17" i="9"/>
  <c r="L17" i="9"/>
  <c r="J17" i="9"/>
  <c r="H17" i="9"/>
  <c r="F17" i="9"/>
  <c r="D17" i="9"/>
  <c r="X16" i="9"/>
  <c r="V16" i="9"/>
  <c r="T16" i="9"/>
  <c r="R16" i="9"/>
  <c r="P16" i="9"/>
  <c r="N16" i="9"/>
  <c r="L16" i="9"/>
  <c r="J16" i="9"/>
  <c r="H16" i="9"/>
  <c r="F16" i="9"/>
  <c r="D16" i="9"/>
  <c r="X15" i="9"/>
  <c r="V15" i="9"/>
  <c r="T15" i="9"/>
  <c r="R15" i="9"/>
  <c r="P15" i="9"/>
  <c r="N15" i="9"/>
  <c r="L15" i="9"/>
  <c r="J15" i="9"/>
  <c r="H15" i="9"/>
  <c r="F15" i="9"/>
  <c r="D15" i="9"/>
  <c r="X14" i="9"/>
  <c r="V14" i="9"/>
  <c r="T14" i="9"/>
  <c r="R14" i="9"/>
  <c r="P14" i="9"/>
  <c r="N14" i="9"/>
  <c r="L14" i="9"/>
  <c r="J14" i="9"/>
  <c r="H14" i="9"/>
  <c r="F14" i="9"/>
  <c r="D14" i="9"/>
  <c r="X13" i="9"/>
  <c r="V13" i="9"/>
  <c r="T13" i="9"/>
  <c r="R13" i="9"/>
  <c r="P13" i="9"/>
  <c r="N13" i="9"/>
  <c r="L13" i="9"/>
  <c r="J13" i="9"/>
  <c r="H13" i="9"/>
  <c r="F13" i="9"/>
  <c r="D13" i="9"/>
  <c r="X12" i="9"/>
  <c r="V12" i="9"/>
  <c r="T12" i="9"/>
  <c r="R12" i="9"/>
  <c r="P12" i="9"/>
  <c r="N12" i="9"/>
  <c r="L12" i="9"/>
  <c r="J12" i="9"/>
  <c r="H12" i="9"/>
  <c r="F12" i="9"/>
  <c r="D12" i="9"/>
  <c r="Y77" i="8"/>
  <c r="W77" i="8"/>
  <c r="U77" i="8"/>
  <c r="S77" i="8"/>
  <c r="Q77" i="8"/>
  <c r="O77" i="8"/>
  <c r="M77" i="8"/>
  <c r="K77" i="8"/>
  <c r="I77" i="8"/>
  <c r="G77" i="8"/>
  <c r="E77" i="8"/>
  <c r="H76" i="8"/>
  <c r="H75" i="8"/>
  <c r="H74" i="8"/>
  <c r="H73" i="8"/>
  <c r="H72" i="8"/>
  <c r="H71" i="8"/>
  <c r="H70" i="8"/>
  <c r="H69" i="8"/>
  <c r="H67" i="8"/>
  <c r="H66" i="8"/>
  <c r="H65" i="8"/>
  <c r="H64" i="8"/>
  <c r="H63" i="8"/>
  <c r="H62" i="8"/>
  <c r="H61" i="8"/>
  <c r="H59" i="8"/>
  <c r="H58" i="8"/>
  <c r="H57" i="8"/>
  <c r="H56" i="8"/>
  <c r="H55" i="8"/>
  <c r="H54" i="8"/>
  <c r="H52" i="8"/>
  <c r="H51" i="8"/>
  <c r="H50" i="8"/>
  <c r="H49" i="8"/>
  <c r="H48" i="8"/>
  <c r="H47" i="8"/>
  <c r="H45" i="8"/>
  <c r="H44" i="8"/>
  <c r="H43" i="8"/>
  <c r="H42" i="8"/>
  <c r="H40" i="8"/>
  <c r="H39" i="8"/>
  <c r="H38" i="8"/>
  <c r="H37" i="8"/>
  <c r="H36" i="8"/>
  <c r="H35" i="8"/>
  <c r="H33" i="8"/>
  <c r="H32" i="8"/>
  <c r="H31" i="8"/>
  <c r="H30" i="8"/>
  <c r="H29" i="8"/>
  <c r="H28" i="8"/>
  <c r="H26" i="8"/>
  <c r="H25" i="8"/>
  <c r="H24" i="8"/>
  <c r="H23" i="8"/>
  <c r="H22" i="8"/>
  <c r="H21" i="8"/>
  <c r="H20" i="8"/>
  <c r="H18" i="8"/>
  <c r="H17" i="8"/>
  <c r="H16" i="8"/>
  <c r="H15" i="8"/>
  <c r="H14" i="8"/>
  <c r="X88" i="7"/>
  <c r="V88" i="7"/>
  <c r="T88" i="7"/>
  <c r="R88" i="7"/>
  <c r="P88" i="7"/>
  <c r="L88" i="7"/>
  <c r="J88" i="7"/>
  <c r="F88" i="7"/>
  <c r="D88" i="7"/>
  <c r="C88" i="7"/>
  <c r="H87" i="7"/>
  <c r="W87" i="7" s="1"/>
  <c r="E87" i="7"/>
  <c r="H86" i="7"/>
  <c r="W86" i="7" s="1"/>
  <c r="E86" i="7"/>
  <c r="H85" i="7"/>
  <c r="W85" i="7" s="1"/>
  <c r="E85" i="7"/>
  <c r="H84" i="7"/>
  <c r="W84" i="7" s="1"/>
  <c r="E84" i="7"/>
  <c r="H83" i="7"/>
  <c r="W83" i="7" s="1"/>
  <c r="E83" i="7"/>
  <c r="H82" i="7"/>
  <c r="W82" i="7" s="1"/>
  <c r="E82" i="7"/>
  <c r="H81" i="7"/>
  <c r="X80" i="7"/>
  <c r="V80" i="7"/>
  <c r="T80" i="7"/>
  <c r="R80" i="7"/>
  <c r="P80" i="7"/>
  <c r="N80" i="7"/>
  <c r="L80" i="7"/>
  <c r="J80" i="7"/>
  <c r="F80" i="7"/>
  <c r="D80" i="7"/>
  <c r="C80" i="7"/>
  <c r="H79" i="7"/>
  <c r="W79" i="7" s="1"/>
  <c r="E79" i="7"/>
  <c r="H78" i="7"/>
  <c r="W78" i="7" s="1"/>
  <c r="E78" i="7"/>
  <c r="H77" i="7"/>
  <c r="W77" i="7" s="1"/>
  <c r="E77" i="7"/>
  <c r="H76" i="7"/>
  <c r="W76" i="7" s="1"/>
  <c r="E76" i="7"/>
  <c r="H75" i="7"/>
  <c r="W75" i="7" s="1"/>
  <c r="E75" i="7"/>
  <c r="H74" i="7"/>
  <c r="W74" i="7" s="1"/>
  <c r="E74" i="7"/>
  <c r="H73" i="7"/>
  <c r="X72" i="7"/>
  <c r="V72" i="7"/>
  <c r="T72" i="7"/>
  <c r="R72" i="7"/>
  <c r="P72" i="7"/>
  <c r="N72" i="7"/>
  <c r="L72" i="7"/>
  <c r="J72" i="7"/>
  <c r="D72" i="7"/>
  <c r="H72" i="7" s="1"/>
  <c r="I72" i="7" s="1"/>
  <c r="C72" i="7"/>
  <c r="H71" i="7"/>
  <c r="Y71" i="7" s="1"/>
  <c r="E71" i="7"/>
  <c r="H70" i="7"/>
  <c r="Y70" i="7" s="1"/>
  <c r="E70" i="7"/>
  <c r="H69" i="7"/>
  <c r="Y69" i="7" s="1"/>
  <c r="E69" i="7"/>
  <c r="H68" i="7"/>
  <c r="Y68" i="7" s="1"/>
  <c r="E68" i="7"/>
  <c r="H67" i="7"/>
  <c r="X66" i="7"/>
  <c r="V66" i="7"/>
  <c r="T66" i="7"/>
  <c r="R66" i="7"/>
  <c r="P66" i="7"/>
  <c r="N66" i="7"/>
  <c r="L66" i="7"/>
  <c r="F66" i="7"/>
  <c r="D66" i="7"/>
  <c r="C66" i="7"/>
  <c r="H65" i="7"/>
  <c r="W65" i="7" s="1"/>
  <c r="E65" i="7"/>
  <c r="H64" i="7"/>
  <c r="W64" i="7" s="1"/>
  <c r="E64" i="7"/>
  <c r="H63" i="7"/>
  <c r="W63" i="7" s="1"/>
  <c r="E63" i="7"/>
  <c r="H62" i="7"/>
  <c r="W62" i="7" s="1"/>
  <c r="E62" i="7"/>
  <c r="Q61" i="7"/>
  <c r="H61" i="7"/>
  <c r="W61" i="7" s="1"/>
  <c r="E61" i="7"/>
  <c r="H60" i="7"/>
  <c r="X59" i="7"/>
  <c r="V59" i="7"/>
  <c r="T59" i="7"/>
  <c r="R59" i="7"/>
  <c r="P59" i="7"/>
  <c r="N59" i="7"/>
  <c r="L59" i="7"/>
  <c r="J59" i="7"/>
  <c r="F59" i="7"/>
  <c r="D59" i="7"/>
  <c r="C59" i="7"/>
  <c r="H58" i="7"/>
  <c r="W58" i="7" s="1"/>
  <c r="G58" i="7"/>
  <c r="E58" i="7"/>
  <c r="H57" i="7"/>
  <c r="W57" i="7" s="1"/>
  <c r="E57" i="7"/>
  <c r="H56" i="7"/>
  <c r="W56" i="7" s="1"/>
  <c r="E56" i="7"/>
  <c r="H55" i="7"/>
  <c r="W55" i="7" s="1"/>
  <c r="E55" i="7"/>
  <c r="H54" i="7"/>
  <c r="W54" i="7" s="1"/>
  <c r="E54" i="7"/>
  <c r="H53" i="7"/>
  <c r="W53" i="7" s="1"/>
  <c r="E53" i="7"/>
  <c r="H52" i="7"/>
  <c r="W52" i="7" s="1"/>
  <c r="E52" i="7"/>
  <c r="H51" i="7"/>
  <c r="X50" i="7"/>
  <c r="V50" i="7"/>
  <c r="T50" i="7"/>
  <c r="R50" i="7"/>
  <c r="P50" i="7"/>
  <c r="N50" i="7"/>
  <c r="L50" i="7"/>
  <c r="J50" i="7"/>
  <c r="F50" i="7"/>
  <c r="D50" i="7"/>
  <c r="C50" i="7"/>
  <c r="H49" i="7"/>
  <c r="W49" i="7" s="1"/>
  <c r="E49" i="7"/>
  <c r="H48" i="7"/>
  <c r="W48" i="7" s="1"/>
  <c r="E48" i="7"/>
  <c r="H47" i="7"/>
  <c r="W47" i="7" s="1"/>
  <c r="E47" i="7"/>
  <c r="H46" i="7"/>
  <c r="W46" i="7" s="1"/>
  <c r="E46" i="7"/>
  <c r="H45" i="7"/>
  <c r="W45" i="7" s="1"/>
  <c r="E45" i="7"/>
  <c r="H44" i="7"/>
  <c r="X43" i="7"/>
  <c r="V43" i="7"/>
  <c r="T43" i="7"/>
  <c r="R43" i="7"/>
  <c r="P43" i="7"/>
  <c r="N43" i="7"/>
  <c r="L43" i="7"/>
  <c r="J43" i="7"/>
  <c r="F43" i="7"/>
  <c r="D43" i="7"/>
  <c r="C43" i="7"/>
  <c r="H42" i="7"/>
  <c r="W42" i="7" s="1"/>
  <c r="E42" i="7"/>
  <c r="H41" i="7"/>
  <c r="W41" i="7" s="1"/>
  <c r="E41" i="7"/>
  <c r="H40" i="7"/>
  <c r="W40" i="7" s="1"/>
  <c r="E40" i="7"/>
  <c r="H39" i="7"/>
  <c r="W39" i="7" s="1"/>
  <c r="E39" i="7"/>
  <c r="H38" i="7"/>
  <c r="W38" i="7" s="1"/>
  <c r="E38" i="7"/>
  <c r="H37" i="7"/>
  <c r="X36" i="7"/>
  <c r="V36" i="7"/>
  <c r="T36" i="7"/>
  <c r="R36" i="7"/>
  <c r="P36" i="7"/>
  <c r="N36" i="7"/>
  <c r="L36" i="7"/>
  <c r="J36" i="7"/>
  <c r="F36" i="7"/>
  <c r="D36" i="7"/>
  <c r="C36" i="7"/>
  <c r="H35" i="7"/>
  <c r="W35" i="7" s="1"/>
  <c r="E35" i="7"/>
  <c r="H34" i="7"/>
  <c r="W34" i="7" s="1"/>
  <c r="E34" i="7"/>
  <c r="H33" i="7"/>
  <c r="U33" i="7" s="1"/>
  <c r="E33" i="7"/>
  <c r="H32" i="7"/>
  <c r="W32" i="7" s="1"/>
  <c r="E32" i="7"/>
  <c r="H31" i="7"/>
  <c r="W31" i="7" s="1"/>
  <c r="E31" i="7"/>
  <c r="H30" i="7"/>
  <c r="X29" i="7"/>
  <c r="V29" i="7"/>
  <c r="T29" i="7"/>
  <c r="R29" i="7"/>
  <c r="P29" i="7"/>
  <c r="N29" i="7"/>
  <c r="L29" i="7"/>
  <c r="J29" i="7"/>
  <c r="F29" i="7"/>
  <c r="D29" i="7"/>
  <c r="C29" i="7"/>
  <c r="H28" i="7"/>
  <c r="W28" i="7" s="1"/>
  <c r="E28" i="7"/>
  <c r="H27" i="7"/>
  <c r="W27" i="7" s="1"/>
  <c r="E27" i="7"/>
  <c r="H26" i="7"/>
  <c r="W26" i="7" s="1"/>
  <c r="E26" i="7"/>
  <c r="H25" i="7"/>
  <c r="W25" i="7" s="1"/>
  <c r="E25" i="7"/>
  <c r="H24" i="7"/>
  <c r="W24" i="7" s="1"/>
  <c r="E24" i="7"/>
  <c r="H23" i="7"/>
  <c r="X22" i="7"/>
  <c r="V22" i="7"/>
  <c r="T22" i="7"/>
  <c r="R22" i="7"/>
  <c r="P22" i="7"/>
  <c r="N22" i="7"/>
  <c r="L22" i="7"/>
  <c r="J22" i="7"/>
  <c r="F22" i="7"/>
  <c r="D22" i="7"/>
  <c r="C22" i="7"/>
  <c r="H21" i="7"/>
  <c r="W21" i="7" s="1"/>
  <c r="E21" i="7"/>
  <c r="H20" i="7"/>
  <c r="W20" i="7" s="1"/>
  <c r="E20" i="7"/>
  <c r="H19" i="7"/>
  <c r="W19" i="7" s="1"/>
  <c r="E19" i="7"/>
  <c r="H18" i="7"/>
  <c r="W18" i="7" s="1"/>
  <c r="E18" i="7"/>
  <c r="H17" i="7"/>
  <c r="W17" i="7" s="1"/>
  <c r="E17" i="7"/>
  <c r="H16" i="7"/>
  <c r="W16" i="7" s="1"/>
  <c r="E16" i="7"/>
  <c r="H15" i="7"/>
  <c r="W15" i="7" s="1"/>
  <c r="E15" i="7"/>
  <c r="H82" i="6"/>
  <c r="H76" i="6"/>
  <c r="H70" i="6"/>
  <c r="H62" i="6"/>
  <c r="H56" i="6"/>
  <c r="H50" i="6"/>
  <c r="H46" i="6"/>
  <c r="H39" i="6"/>
  <c r="H33" i="6"/>
  <c r="H28" i="6"/>
  <c r="H23" i="6"/>
  <c r="H16" i="6"/>
  <c r="Y92" i="5"/>
  <c r="W92" i="5"/>
  <c r="U92" i="5"/>
  <c r="S92" i="5"/>
  <c r="Q92" i="5"/>
  <c r="O92" i="5"/>
  <c r="M92" i="5"/>
  <c r="K92" i="5"/>
  <c r="I92" i="5"/>
  <c r="G92" i="5"/>
  <c r="E92" i="5"/>
  <c r="R91" i="5"/>
  <c r="P91" i="5"/>
  <c r="N91" i="5"/>
  <c r="L91" i="5"/>
  <c r="J91" i="5"/>
  <c r="F91" i="5"/>
  <c r="D91" i="5"/>
  <c r="C91" i="5"/>
  <c r="H90" i="5"/>
  <c r="U90" i="5" s="1"/>
  <c r="G90" i="5"/>
  <c r="E90" i="5"/>
  <c r="H89" i="5"/>
  <c r="G89" i="5"/>
  <c r="E89" i="5"/>
  <c r="H88" i="5"/>
  <c r="W88" i="5" s="1"/>
  <c r="G88" i="5"/>
  <c r="E88" i="5"/>
  <c r="H87" i="5"/>
  <c r="G87" i="5"/>
  <c r="E87" i="5"/>
  <c r="H86" i="5"/>
  <c r="S86" i="5" s="1"/>
  <c r="G86" i="5"/>
  <c r="E86" i="5"/>
  <c r="R85" i="5"/>
  <c r="P85" i="5"/>
  <c r="N85" i="5"/>
  <c r="L85" i="5"/>
  <c r="J85" i="5"/>
  <c r="F85" i="5"/>
  <c r="D85" i="5"/>
  <c r="C85" i="5"/>
  <c r="H84" i="5"/>
  <c r="S84" i="5" s="1"/>
  <c r="G84" i="5"/>
  <c r="E84" i="5"/>
  <c r="H83" i="5"/>
  <c r="G83" i="5"/>
  <c r="E83" i="5"/>
  <c r="H82" i="5"/>
  <c r="T82" i="5" s="1"/>
  <c r="G82" i="5"/>
  <c r="E82" i="5"/>
  <c r="H81" i="5"/>
  <c r="S81" i="5" s="1"/>
  <c r="G81" i="5"/>
  <c r="E81" i="5"/>
  <c r="H80" i="5"/>
  <c r="H85" i="5" s="1"/>
  <c r="G80" i="5"/>
  <c r="E80" i="5"/>
  <c r="R79" i="5"/>
  <c r="P79" i="5"/>
  <c r="N79" i="5"/>
  <c r="L79" i="5"/>
  <c r="F79" i="5"/>
  <c r="D79" i="5"/>
  <c r="C79" i="5"/>
  <c r="H78" i="5"/>
  <c r="G78" i="5"/>
  <c r="E78" i="5"/>
  <c r="H77" i="5"/>
  <c r="W77" i="5" s="1"/>
  <c r="G77" i="5"/>
  <c r="E77" i="5"/>
  <c r="H76" i="5"/>
  <c r="I76" i="5" s="1"/>
  <c r="G76" i="5"/>
  <c r="E76" i="5"/>
  <c r="H75" i="5"/>
  <c r="U75" i="5" s="1"/>
  <c r="G75" i="5"/>
  <c r="E75" i="5"/>
  <c r="H74" i="5"/>
  <c r="S74" i="5" s="1"/>
  <c r="G74" i="5"/>
  <c r="E74" i="5"/>
  <c r="R73" i="5"/>
  <c r="P73" i="5"/>
  <c r="N73" i="5"/>
  <c r="L73" i="5"/>
  <c r="J73" i="5"/>
  <c r="J79" i="5" s="1"/>
  <c r="F73" i="5"/>
  <c r="D73" i="5"/>
  <c r="E73" i="5" s="1"/>
  <c r="C73" i="5"/>
  <c r="H72" i="5"/>
  <c r="S72" i="5" s="1"/>
  <c r="G72" i="5"/>
  <c r="E72" i="5"/>
  <c r="H71" i="5"/>
  <c r="G71" i="5"/>
  <c r="E71" i="5"/>
  <c r="H70" i="5"/>
  <c r="S70" i="5" s="1"/>
  <c r="G70" i="5"/>
  <c r="E70" i="5"/>
  <c r="H69" i="5"/>
  <c r="G69" i="5"/>
  <c r="E69" i="5"/>
  <c r="L68" i="5"/>
  <c r="C68" i="5"/>
  <c r="D67" i="5"/>
  <c r="G67" i="5" s="1"/>
  <c r="H66" i="5"/>
  <c r="G66" i="5"/>
  <c r="E66" i="5"/>
  <c r="H65" i="5"/>
  <c r="S65" i="5" s="1"/>
  <c r="G65" i="5"/>
  <c r="E65" i="5"/>
  <c r="H64" i="5"/>
  <c r="G64" i="5"/>
  <c r="E64" i="5"/>
  <c r="H63" i="5"/>
  <c r="S63" i="5" s="1"/>
  <c r="G63" i="5"/>
  <c r="E63" i="5"/>
  <c r="R62" i="5"/>
  <c r="R68" i="5" s="1"/>
  <c r="P62" i="5"/>
  <c r="P68" i="5" s="1"/>
  <c r="N62" i="5"/>
  <c r="N68" i="5" s="1"/>
  <c r="L62" i="5"/>
  <c r="J62" i="5"/>
  <c r="J68" i="5" s="1"/>
  <c r="F62" i="5"/>
  <c r="F68" i="5" s="1"/>
  <c r="D62" i="5"/>
  <c r="C62" i="5"/>
  <c r="H61" i="5"/>
  <c r="S61" i="5" s="1"/>
  <c r="G61" i="5"/>
  <c r="E61" i="5"/>
  <c r="H60" i="5"/>
  <c r="Q60" i="5" s="1"/>
  <c r="G60" i="5"/>
  <c r="E60" i="5"/>
  <c r="H59" i="5"/>
  <c r="S59" i="5" s="1"/>
  <c r="G59" i="5"/>
  <c r="E59" i="5"/>
  <c r="H58" i="5"/>
  <c r="S58" i="5" s="1"/>
  <c r="G58" i="5"/>
  <c r="E58" i="5"/>
  <c r="H57" i="5"/>
  <c r="G57" i="5"/>
  <c r="E57" i="5"/>
  <c r="R56" i="5"/>
  <c r="P56" i="5"/>
  <c r="N56" i="5"/>
  <c r="L56" i="5"/>
  <c r="J56" i="5"/>
  <c r="F56" i="5"/>
  <c r="D56" i="5"/>
  <c r="C56" i="5"/>
  <c r="H55" i="5"/>
  <c r="S55" i="5" s="1"/>
  <c r="G55" i="5"/>
  <c r="E55" i="5"/>
  <c r="H54" i="5"/>
  <c r="S54" i="5" s="1"/>
  <c r="G54" i="5"/>
  <c r="E54" i="5"/>
  <c r="H53" i="5"/>
  <c r="S53" i="5" s="1"/>
  <c r="G53" i="5"/>
  <c r="E53" i="5"/>
  <c r="H52" i="5"/>
  <c r="S52" i="5" s="1"/>
  <c r="G52" i="5"/>
  <c r="E52" i="5"/>
  <c r="H51" i="5"/>
  <c r="S51" i="5" s="1"/>
  <c r="G51" i="5"/>
  <c r="E51" i="5"/>
  <c r="H50" i="5"/>
  <c r="G50" i="5"/>
  <c r="E50" i="5"/>
  <c r="R49" i="5"/>
  <c r="P49" i="5"/>
  <c r="N49" i="5"/>
  <c r="L49" i="5"/>
  <c r="J49" i="5"/>
  <c r="F49" i="5"/>
  <c r="D49" i="5"/>
  <c r="C49" i="5"/>
  <c r="H48" i="5"/>
  <c r="S48" i="5" s="1"/>
  <c r="G48" i="5"/>
  <c r="E48" i="5"/>
  <c r="H47" i="5"/>
  <c r="Q47" i="5" s="1"/>
  <c r="G47" i="5"/>
  <c r="E47" i="5"/>
  <c r="H46" i="5"/>
  <c r="S46" i="5" s="1"/>
  <c r="G46" i="5"/>
  <c r="E46" i="5"/>
  <c r="H45" i="5"/>
  <c r="S45" i="5" s="1"/>
  <c r="G45" i="5"/>
  <c r="E45" i="5"/>
  <c r="H44" i="5"/>
  <c r="S44" i="5" s="1"/>
  <c r="G44" i="5"/>
  <c r="E44" i="5"/>
  <c r="H43" i="5"/>
  <c r="Q43" i="5" s="1"/>
  <c r="G43" i="5"/>
  <c r="E43" i="5"/>
  <c r="R42" i="5"/>
  <c r="P42" i="5"/>
  <c r="N42" i="5"/>
  <c r="L42" i="5"/>
  <c r="J42" i="5"/>
  <c r="F42" i="5"/>
  <c r="D42" i="5"/>
  <c r="C42" i="5"/>
  <c r="E42" i="5" s="1"/>
  <c r="H41" i="5"/>
  <c r="S41" i="5" s="1"/>
  <c r="G41" i="5"/>
  <c r="E41" i="5"/>
  <c r="H40" i="5"/>
  <c r="S40" i="5" s="1"/>
  <c r="G40" i="5"/>
  <c r="E40" i="5"/>
  <c r="H39" i="5"/>
  <c r="S39" i="5" s="1"/>
  <c r="G39" i="5"/>
  <c r="E39" i="5"/>
  <c r="H38" i="5"/>
  <c r="S38" i="5" s="1"/>
  <c r="G38" i="5"/>
  <c r="E38" i="5"/>
  <c r="H37" i="5"/>
  <c r="G37" i="5"/>
  <c r="E37" i="5"/>
  <c r="R36" i="5"/>
  <c r="P36" i="5"/>
  <c r="N36" i="5"/>
  <c r="L36" i="5"/>
  <c r="J36" i="5"/>
  <c r="D36" i="5"/>
  <c r="C36" i="5"/>
  <c r="E36" i="5" s="1"/>
  <c r="H35" i="5"/>
  <c r="S35" i="5" s="1"/>
  <c r="G35" i="5"/>
  <c r="E35" i="5"/>
  <c r="H34" i="5"/>
  <c r="S34" i="5" s="1"/>
  <c r="G34" i="5"/>
  <c r="E34" i="5"/>
  <c r="H33" i="5"/>
  <c r="G33" i="5"/>
  <c r="E33" i="5"/>
  <c r="H32" i="5"/>
  <c r="S32" i="5" s="1"/>
  <c r="G32" i="5"/>
  <c r="E32" i="5"/>
  <c r="H31" i="5"/>
  <c r="S31" i="5" s="1"/>
  <c r="G31" i="5"/>
  <c r="E31" i="5"/>
  <c r="H30" i="5"/>
  <c r="G30" i="5"/>
  <c r="E30" i="5"/>
  <c r="R29" i="5"/>
  <c r="P29" i="5"/>
  <c r="N29" i="5"/>
  <c r="L29" i="5"/>
  <c r="J29" i="5"/>
  <c r="F29" i="5"/>
  <c r="F36" i="5" s="1"/>
  <c r="G36" i="5" s="1"/>
  <c r="D29" i="5"/>
  <c r="C29" i="5"/>
  <c r="E29" i="5" s="1"/>
  <c r="H28" i="5"/>
  <c r="S28" i="5" s="1"/>
  <c r="G28" i="5"/>
  <c r="E28" i="5"/>
  <c r="H27" i="5"/>
  <c r="S27" i="5" s="1"/>
  <c r="G27" i="5"/>
  <c r="E27" i="5"/>
  <c r="H26" i="5"/>
  <c r="S26" i="5" s="1"/>
  <c r="G26" i="5"/>
  <c r="E26" i="5"/>
  <c r="H25" i="5"/>
  <c r="S25" i="5" s="1"/>
  <c r="G25" i="5"/>
  <c r="E25" i="5"/>
  <c r="H24" i="5"/>
  <c r="S24" i="5" s="1"/>
  <c r="G24" i="5"/>
  <c r="E24" i="5"/>
  <c r="H23" i="5"/>
  <c r="S23" i="5" s="1"/>
  <c r="G23" i="5"/>
  <c r="E23" i="5"/>
  <c r="H22" i="5"/>
  <c r="S22" i="5" s="1"/>
  <c r="G22" i="5"/>
  <c r="E22" i="5"/>
  <c r="H21" i="5"/>
  <c r="S21" i="5" s="1"/>
  <c r="G21" i="5"/>
  <c r="E21" i="5"/>
  <c r="R20" i="5"/>
  <c r="P20" i="5"/>
  <c r="N20" i="5"/>
  <c r="L20" i="5"/>
  <c r="J20" i="5"/>
  <c r="F20" i="5"/>
  <c r="D20" i="5"/>
  <c r="E20" i="5" s="1"/>
  <c r="C20" i="5"/>
  <c r="H19" i="5"/>
  <c r="W19" i="5" s="1"/>
  <c r="G19" i="5"/>
  <c r="E19" i="5"/>
  <c r="H18" i="5"/>
  <c r="S18" i="5" s="1"/>
  <c r="G18" i="5"/>
  <c r="E18" i="5"/>
  <c r="H17" i="5"/>
  <c r="S17" i="5" s="1"/>
  <c r="G17" i="5"/>
  <c r="E17" i="5"/>
  <c r="H16" i="5"/>
  <c r="S16" i="5" s="1"/>
  <c r="G16" i="5"/>
  <c r="E16" i="5"/>
  <c r="H15" i="5"/>
  <c r="G15" i="5"/>
  <c r="E15" i="5"/>
  <c r="H14" i="5"/>
  <c r="S14" i="5" s="1"/>
  <c r="G14" i="5"/>
  <c r="E14" i="5"/>
  <c r="Y91" i="4"/>
  <c r="W91" i="4"/>
  <c r="U91" i="4"/>
  <c r="S91" i="4"/>
  <c r="Q91" i="4"/>
  <c r="O91" i="4"/>
  <c r="M91" i="4"/>
  <c r="K91" i="4"/>
  <c r="I91" i="4"/>
  <c r="G91" i="4"/>
  <c r="E91" i="4"/>
  <c r="Y90" i="4"/>
  <c r="W90" i="4"/>
  <c r="U90" i="4"/>
  <c r="S90" i="4"/>
  <c r="Q90" i="4"/>
  <c r="H90" i="4"/>
  <c r="M90" i="4" s="1"/>
  <c r="G90" i="4"/>
  <c r="E90" i="4"/>
  <c r="Y89" i="4"/>
  <c r="W89" i="4"/>
  <c r="U89" i="4"/>
  <c r="S89" i="4"/>
  <c r="Q89" i="4"/>
  <c r="H89" i="4"/>
  <c r="O89" i="4" s="1"/>
  <c r="G89" i="4"/>
  <c r="E89" i="4"/>
  <c r="Y88" i="4"/>
  <c r="W88" i="4"/>
  <c r="U88" i="4"/>
  <c r="S88" i="4"/>
  <c r="Q88" i="4"/>
  <c r="H88" i="4"/>
  <c r="M88" i="4" s="1"/>
  <c r="G88" i="4"/>
  <c r="E88" i="4"/>
  <c r="Y87" i="4"/>
  <c r="W87" i="4"/>
  <c r="U87" i="4"/>
  <c r="S87" i="4"/>
  <c r="Q87" i="4"/>
  <c r="H87" i="4"/>
  <c r="O87" i="4" s="1"/>
  <c r="G87" i="4"/>
  <c r="E87" i="4"/>
  <c r="Y86" i="4"/>
  <c r="W86" i="4"/>
  <c r="U86" i="4"/>
  <c r="S86" i="4"/>
  <c r="Q86" i="4"/>
  <c r="H86" i="4"/>
  <c r="M86" i="4" s="1"/>
  <c r="G86" i="4"/>
  <c r="E86" i="4"/>
  <c r="Y85" i="4"/>
  <c r="W85" i="4"/>
  <c r="U85" i="4"/>
  <c r="S85" i="4"/>
  <c r="Q85" i="4"/>
  <c r="H85" i="4"/>
  <c r="O85" i="4" s="1"/>
  <c r="G85" i="4"/>
  <c r="C85" i="4"/>
  <c r="E85" i="4" s="1"/>
  <c r="Y83" i="4"/>
  <c r="W83" i="4"/>
  <c r="U83" i="4"/>
  <c r="S83" i="4"/>
  <c r="Q83" i="4"/>
  <c r="H83" i="4"/>
  <c r="M83" i="4" s="1"/>
  <c r="G83" i="4"/>
  <c r="E83" i="4"/>
  <c r="Y82" i="4"/>
  <c r="W82" i="4"/>
  <c r="U82" i="4"/>
  <c r="S82" i="4"/>
  <c r="Q82" i="4"/>
  <c r="H82" i="4"/>
  <c r="O82" i="4" s="1"/>
  <c r="G82" i="4"/>
  <c r="C82" i="4"/>
  <c r="E82" i="4" s="1"/>
  <c r="Y81" i="4"/>
  <c r="W81" i="4"/>
  <c r="U81" i="4"/>
  <c r="S81" i="4"/>
  <c r="Q81" i="4"/>
  <c r="H81" i="4"/>
  <c r="O81" i="4" s="1"/>
  <c r="G81" i="4"/>
  <c r="C81" i="4"/>
  <c r="E81" i="4" s="1"/>
  <c r="Y80" i="4"/>
  <c r="W80" i="4"/>
  <c r="U80" i="4"/>
  <c r="S80" i="4"/>
  <c r="Q80" i="4"/>
  <c r="H80" i="4"/>
  <c r="O80" i="4" s="1"/>
  <c r="G80" i="4"/>
  <c r="C80" i="4"/>
  <c r="E80" i="4" s="1"/>
  <c r="Y78" i="4"/>
  <c r="W78" i="4"/>
  <c r="U78" i="4"/>
  <c r="S78" i="4"/>
  <c r="Q78" i="4"/>
  <c r="H78" i="4"/>
  <c r="M78" i="4" s="1"/>
  <c r="G78" i="4"/>
  <c r="E78" i="4"/>
  <c r="Y77" i="4"/>
  <c r="W77" i="4"/>
  <c r="U77" i="4"/>
  <c r="S77" i="4"/>
  <c r="Q77" i="4"/>
  <c r="H77" i="4"/>
  <c r="O77" i="4" s="1"/>
  <c r="G77" i="4"/>
  <c r="E77" i="4"/>
  <c r="Y76" i="4"/>
  <c r="W76" i="4"/>
  <c r="U76" i="4"/>
  <c r="S76" i="4"/>
  <c r="Q76" i="4"/>
  <c r="H76" i="4"/>
  <c r="M76" i="4" s="1"/>
  <c r="G76" i="4"/>
  <c r="E76" i="4"/>
  <c r="Y75" i="4"/>
  <c r="W75" i="4"/>
  <c r="U75" i="4"/>
  <c r="S75" i="4"/>
  <c r="Q75" i="4"/>
  <c r="H75" i="4"/>
  <c r="O75" i="4" s="1"/>
  <c r="G75" i="4"/>
  <c r="E75" i="4"/>
  <c r="Y74" i="4"/>
  <c r="W74" i="4"/>
  <c r="U74" i="4"/>
  <c r="S74" i="4"/>
  <c r="Q74" i="4"/>
  <c r="H74" i="4"/>
  <c r="M74" i="4" s="1"/>
  <c r="G74" i="4"/>
  <c r="C74" i="4"/>
  <c r="E74" i="4" s="1"/>
  <c r="Y72" i="4"/>
  <c r="W72" i="4"/>
  <c r="U72" i="4"/>
  <c r="S72" i="4"/>
  <c r="Q72" i="4"/>
  <c r="H72" i="4"/>
  <c r="O72" i="4" s="1"/>
  <c r="G72" i="4"/>
  <c r="E72" i="4"/>
  <c r="Y71" i="4"/>
  <c r="W71" i="4"/>
  <c r="U71" i="4"/>
  <c r="S71" i="4"/>
  <c r="Q71" i="4"/>
  <c r="H71" i="4"/>
  <c r="M71" i="4" s="1"/>
  <c r="G71" i="4"/>
  <c r="E71" i="4"/>
  <c r="Y70" i="4"/>
  <c r="W70" i="4"/>
  <c r="U70" i="4"/>
  <c r="S70" i="4"/>
  <c r="Q70" i="4"/>
  <c r="H70" i="4"/>
  <c r="O70" i="4" s="1"/>
  <c r="G70" i="4"/>
  <c r="E70" i="4"/>
  <c r="Y69" i="4"/>
  <c r="W69" i="4"/>
  <c r="U69" i="4"/>
  <c r="S69" i="4"/>
  <c r="Q69" i="4"/>
  <c r="H69" i="4"/>
  <c r="M69" i="4" s="1"/>
  <c r="G69" i="4"/>
  <c r="E69" i="4"/>
  <c r="Y67" i="4"/>
  <c r="W67" i="4"/>
  <c r="U67" i="4"/>
  <c r="S67" i="4"/>
  <c r="Q67" i="4"/>
  <c r="H67" i="4"/>
  <c r="M67" i="4" s="1"/>
  <c r="G67" i="4"/>
  <c r="E67" i="4"/>
  <c r="Y66" i="4"/>
  <c r="W66" i="4"/>
  <c r="U66" i="4"/>
  <c r="S66" i="4"/>
  <c r="Q66" i="4"/>
  <c r="H66" i="4"/>
  <c r="O66" i="4" s="1"/>
  <c r="G66" i="4"/>
  <c r="E66" i="4"/>
  <c r="Y65" i="4"/>
  <c r="W65" i="4"/>
  <c r="U65" i="4"/>
  <c r="S65" i="4"/>
  <c r="Q65" i="4"/>
  <c r="H65" i="4"/>
  <c r="M65" i="4" s="1"/>
  <c r="G65" i="4"/>
  <c r="C65" i="4"/>
  <c r="E65" i="4" s="1"/>
  <c r="Y64" i="4"/>
  <c r="W64" i="4"/>
  <c r="U64" i="4"/>
  <c r="S64" i="4"/>
  <c r="Q64" i="4"/>
  <c r="H64" i="4"/>
  <c r="M64" i="4" s="1"/>
  <c r="G64" i="4"/>
  <c r="E64" i="4"/>
  <c r="Y62" i="4"/>
  <c r="W62" i="4"/>
  <c r="U62" i="4"/>
  <c r="S62" i="4"/>
  <c r="Q62" i="4"/>
  <c r="H62" i="4"/>
  <c r="O62" i="4" s="1"/>
  <c r="G62" i="4"/>
  <c r="E62" i="4"/>
  <c r="Y61" i="4"/>
  <c r="W61" i="4"/>
  <c r="U61" i="4"/>
  <c r="S61" i="4"/>
  <c r="Q61" i="4"/>
  <c r="H61" i="4"/>
  <c r="M61" i="4" s="1"/>
  <c r="G61" i="4"/>
  <c r="E61" i="4"/>
  <c r="Y60" i="4"/>
  <c r="W60" i="4"/>
  <c r="U60" i="4"/>
  <c r="S60" i="4"/>
  <c r="Q60" i="4"/>
  <c r="H60" i="4"/>
  <c r="O60" i="4" s="1"/>
  <c r="G60" i="4"/>
  <c r="E60" i="4"/>
  <c r="Y59" i="4"/>
  <c r="W59" i="4"/>
  <c r="U59" i="4"/>
  <c r="S59" i="4"/>
  <c r="Q59" i="4"/>
  <c r="H59" i="4"/>
  <c r="M59" i="4" s="1"/>
  <c r="G59" i="4"/>
  <c r="E59" i="4"/>
  <c r="Y58" i="4"/>
  <c r="W58" i="4"/>
  <c r="U58" i="4"/>
  <c r="S58" i="4"/>
  <c r="Q58" i="4"/>
  <c r="H58" i="4"/>
  <c r="O58" i="4" s="1"/>
  <c r="G58" i="4"/>
  <c r="E58" i="4"/>
  <c r="Y56" i="4"/>
  <c r="W56" i="4"/>
  <c r="U56" i="4"/>
  <c r="S56" i="4"/>
  <c r="Q56" i="4"/>
  <c r="K56" i="4"/>
  <c r="H56" i="4"/>
  <c r="M56" i="4" s="1"/>
  <c r="G56" i="4"/>
  <c r="E56" i="4"/>
  <c r="Y55" i="4"/>
  <c r="W55" i="4"/>
  <c r="U55" i="4"/>
  <c r="S55" i="4"/>
  <c r="Q55" i="4"/>
  <c r="H55" i="4"/>
  <c r="O55" i="4" s="1"/>
  <c r="G55" i="4"/>
  <c r="E55" i="4"/>
  <c r="Y54" i="4"/>
  <c r="W54" i="4"/>
  <c r="U54" i="4"/>
  <c r="S54" i="4"/>
  <c r="Q54" i="4"/>
  <c r="H54" i="4"/>
  <c r="M54" i="4" s="1"/>
  <c r="G54" i="4"/>
  <c r="E54" i="4"/>
  <c r="Y53" i="4"/>
  <c r="W53" i="4"/>
  <c r="U53" i="4"/>
  <c r="S53" i="4"/>
  <c r="Q53" i="4"/>
  <c r="H53" i="4"/>
  <c r="O53" i="4" s="1"/>
  <c r="G53" i="4"/>
  <c r="E53" i="4"/>
  <c r="Y52" i="4"/>
  <c r="W52" i="4"/>
  <c r="U52" i="4"/>
  <c r="S52" i="4"/>
  <c r="Q52" i="4"/>
  <c r="H52" i="4"/>
  <c r="M52" i="4" s="1"/>
  <c r="G52" i="4"/>
  <c r="E52" i="4"/>
  <c r="Y51" i="4"/>
  <c r="W51" i="4"/>
  <c r="U51" i="4"/>
  <c r="S51" i="4"/>
  <c r="Q51" i="4"/>
  <c r="H51" i="4"/>
  <c r="O51" i="4" s="1"/>
  <c r="G51" i="4"/>
  <c r="E51" i="4"/>
  <c r="Y49" i="4"/>
  <c r="W49" i="4"/>
  <c r="U49" i="4"/>
  <c r="S49" i="4"/>
  <c r="Q49" i="4"/>
  <c r="H49" i="4"/>
  <c r="M49" i="4" s="1"/>
  <c r="G49" i="4"/>
  <c r="E49" i="4"/>
  <c r="Y48" i="4"/>
  <c r="W48" i="4"/>
  <c r="U48" i="4"/>
  <c r="S48" i="4"/>
  <c r="Q48" i="4"/>
  <c r="H48" i="4"/>
  <c r="O48" i="4" s="1"/>
  <c r="G48" i="4"/>
  <c r="E48" i="4"/>
  <c r="Y47" i="4"/>
  <c r="W47" i="4"/>
  <c r="U47" i="4"/>
  <c r="S47" i="4"/>
  <c r="Q47" i="4"/>
  <c r="H47" i="4"/>
  <c r="M47" i="4" s="1"/>
  <c r="G47" i="4"/>
  <c r="E47" i="4"/>
  <c r="Y46" i="4"/>
  <c r="W46" i="4"/>
  <c r="U46" i="4"/>
  <c r="S46" i="4"/>
  <c r="Q46" i="4"/>
  <c r="H46" i="4"/>
  <c r="O46" i="4" s="1"/>
  <c r="G46" i="4"/>
  <c r="E46" i="4"/>
  <c r="Y45" i="4"/>
  <c r="W45" i="4"/>
  <c r="U45" i="4"/>
  <c r="S45" i="4"/>
  <c r="Q45" i="4"/>
  <c r="H45" i="4"/>
  <c r="M45" i="4" s="1"/>
  <c r="G45" i="4"/>
  <c r="E45" i="4"/>
  <c r="Y43" i="4"/>
  <c r="W43" i="4"/>
  <c r="U43" i="4"/>
  <c r="S43" i="4"/>
  <c r="Q43" i="4"/>
  <c r="H43" i="4"/>
  <c r="O43" i="4" s="1"/>
  <c r="G43" i="4"/>
  <c r="C43" i="4"/>
  <c r="E43" i="4" s="1"/>
  <c r="Y42" i="4"/>
  <c r="W42" i="4"/>
  <c r="U42" i="4"/>
  <c r="S42" i="4"/>
  <c r="Q42" i="4"/>
  <c r="H42" i="4"/>
  <c r="O42" i="4" s="1"/>
  <c r="G42" i="4"/>
  <c r="C42" i="4"/>
  <c r="E42" i="4" s="1"/>
  <c r="Y41" i="4"/>
  <c r="W41" i="4"/>
  <c r="U41" i="4"/>
  <c r="S41" i="4"/>
  <c r="Q41" i="4"/>
  <c r="H41" i="4"/>
  <c r="O41" i="4" s="1"/>
  <c r="G41" i="4"/>
  <c r="C41" i="4"/>
  <c r="E41" i="4" s="1"/>
  <c r="Y40" i="4"/>
  <c r="W40" i="4"/>
  <c r="U40" i="4"/>
  <c r="S40" i="4"/>
  <c r="Q40" i="4"/>
  <c r="H40" i="4"/>
  <c r="O40" i="4" s="1"/>
  <c r="G40" i="4"/>
  <c r="C40" i="4"/>
  <c r="E40" i="4" s="1"/>
  <c r="Y39" i="4"/>
  <c r="W39" i="4"/>
  <c r="U39" i="4"/>
  <c r="S39" i="4"/>
  <c r="Q39" i="4"/>
  <c r="H39" i="4"/>
  <c r="O39" i="4" s="1"/>
  <c r="G39" i="4"/>
  <c r="E39" i="4"/>
  <c r="Y38" i="4"/>
  <c r="W38" i="4"/>
  <c r="U38" i="4"/>
  <c r="S38" i="4"/>
  <c r="Q38" i="4"/>
  <c r="H38" i="4"/>
  <c r="M38" i="4" s="1"/>
  <c r="G38" i="4"/>
  <c r="C38" i="4"/>
  <c r="E38" i="4" s="1"/>
  <c r="Y36" i="4"/>
  <c r="W36" i="4"/>
  <c r="U36" i="4"/>
  <c r="S36" i="4"/>
  <c r="Q36" i="4"/>
  <c r="H36" i="4"/>
  <c r="M36" i="4" s="1"/>
  <c r="G36" i="4"/>
  <c r="E36" i="4"/>
  <c r="Y35" i="4"/>
  <c r="W35" i="4"/>
  <c r="U35" i="4"/>
  <c r="S35" i="4"/>
  <c r="Q35" i="4"/>
  <c r="H35" i="4"/>
  <c r="O35" i="4" s="1"/>
  <c r="G35" i="4"/>
  <c r="E35" i="4"/>
  <c r="Y34" i="4"/>
  <c r="W34" i="4"/>
  <c r="U34" i="4"/>
  <c r="S34" i="4"/>
  <c r="Q34" i="4"/>
  <c r="H34" i="4"/>
  <c r="M34" i="4" s="1"/>
  <c r="G34" i="4"/>
  <c r="E34" i="4"/>
  <c r="Y33" i="4"/>
  <c r="W33" i="4"/>
  <c r="U33" i="4"/>
  <c r="S33" i="4"/>
  <c r="Q33" i="4"/>
  <c r="H33" i="4"/>
  <c r="O33" i="4" s="1"/>
  <c r="G33" i="4"/>
  <c r="E33" i="4"/>
  <c r="Y32" i="4"/>
  <c r="W32" i="4"/>
  <c r="U32" i="4"/>
  <c r="S32" i="4"/>
  <c r="Q32" i="4"/>
  <c r="H32" i="4"/>
  <c r="M32" i="4" s="1"/>
  <c r="G32" i="4"/>
  <c r="E32" i="4"/>
  <c r="Y31" i="4"/>
  <c r="W31" i="4"/>
  <c r="U31" i="4"/>
  <c r="S31" i="4"/>
  <c r="Q31" i="4"/>
  <c r="H31" i="4"/>
  <c r="O31" i="4" s="1"/>
  <c r="G31" i="4"/>
  <c r="E31" i="4"/>
  <c r="Y29" i="4"/>
  <c r="W29" i="4"/>
  <c r="U29" i="4"/>
  <c r="S29" i="4"/>
  <c r="Q29" i="4"/>
  <c r="H29" i="4"/>
  <c r="M29" i="4" s="1"/>
  <c r="G29" i="4"/>
  <c r="E29" i="4"/>
  <c r="Y28" i="4"/>
  <c r="W28" i="4"/>
  <c r="U28" i="4"/>
  <c r="S28" i="4"/>
  <c r="Q28" i="4"/>
  <c r="H28" i="4"/>
  <c r="O28" i="4" s="1"/>
  <c r="G28" i="4"/>
  <c r="E28" i="4"/>
  <c r="Y27" i="4"/>
  <c r="W27" i="4"/>
  <c r="U27" i="4"/>
  <c r="S27" i="4"/>
  <c r="Q27" i="4"/>
  <c r="H27" i="4"/>
  <c r="M27" i="4" s="1"/>
  <c r="G27" i="4"/>
  <c r="E27" i="4"/>
  <c r="Y26" i="4"/>
  <c r="W26" i="4"/>
  <c r="U26" i="4"/>
  <c r="S26" i="4"/>
  <c r="Q26" i="4"/>
  <c r="H26" i="4"/>
  <c r="O26" i="4" s="1"/>
  <c r="G26" i="4"/>
  <c r="E26" i="4"/>
  <c r="Y25" i="4"/>
  <c r="W25" i="4"/>
  <c r="U25" i="4"/>
  <c r="S25" i="4"/>
  <c r="Q25" i="4"/>
  <c r="H25" i="4"/>
  <c r="M25" i="4" s="1"/>
  <c r="G25" i="4"/>
  <c r="C25" i="4"/>
  <c r="Y23" i="4"/>
  <c r="W23" i="4"/>
  <c r="U23" i="4"/>
  <c r="S23" i="4"/>
  <c r="Q23" i="4"/>
  <c r="H23" i="4"/>
  <c r="M23" i="4" s="1"/>
  <c r="G23" i="4"/>
  <c r="E23" i="4"/>
  <c r="Y22" i="4"/>
  <c r="W22" i="4"/>
  <c r="U22" i="4"/>
  <c r="S22" i="4"/>
  <c r="Q22" i="4"/>
  <c r="H22" i="4"/>
  <c r="O22" i="4" s="1"/>
  <c r="G22" i="4"/>
  <c r="E22" i="4"/>
  <c r="Y21" i="4"/>
  <c r="W21" i="4"/>
  <c r="U21" i="4"/>
  <c r="S21" i="4"/>
  <c r="Q21" i="4"/>
  <c r="H21" i="4"/>
  <c r="M21" i="4" s="1"/>
  <c r="G21" i="4"/>
  <c r="E21" i="4"/>
  <c r="Y20" i="4"/>
  <c r="W20" i="4"/>
  <c r="U20" i="4"/>
  <c r="S20" i="4"/>
  <c r="Q20" i="4"/>
  <c r="H20" i="4"/>
  <c r="O20" i="4" s="1"/>
  <c r="G20" i="4"/>
  <c r="E20" i="4"/>
  <c r="Y19" i="4"/>
  <c r="W19" i="4"/>
  <c r="U19" i="4"/>
  <c r="S19" i="4"/>
  <c r="Q19" i="4"/>
  <c r="H19" i="4"/>
  <c r="M19" i="4" s="1"/>
  <c r="G19" i="4"/>
  <c r="E19" i="4"/>
  <c r="Y17" i="4"/>
  <c r="W17" i="4"/>
  <c r="U17" i="4"/>
  <c r="S17" i="4"/>
  <c r="Q17" i="4"/>
  <c r="H17" i="4"/>
  <c r="O17" i="4" s="1"/>
  <c r="G17" i="4"/>
  <c r="E17" i="4"/>
  <c r="Y16" i="4"/>
  <c r="W16" i="4"/>
  <c r="U16" i="4"/>
  <c r="S16" i="4"/>
  <c r="Q16" i="4"/>
  <c r="H16" i="4"/>
  <c r="M16" i="4" s="1"/>
  <c r="G16" i="4"/>
  <c r="E16" i="4"/>
  <c r="Y15" i="4"/>
  <c r="W15" i="4"/>
  <c r="U15" i="4"/>
  <c r="S15" i="4"/>
  <c r="Q15" i="4"/>
  <c r="H15" i="4"/>
  <c r="O15" i="4" s="1"/>
  <c r="G15" i="4"/>
  <c r="E15" i="4"/>
  <c r="Y14" i="4"/>
  <c r="W14" i="4"/>
  <c r="U14" i="4"/>
  <c r="S14" i="4"/>
  <c r="Q14" i="4"/>
  <c r="H14" i="4"/>
  <c r="M14" i="4" s="1"/>
  <c r="G14" i="4"/>
  <c r="E14" i="4"/>
  <c r="Y15" i="3"/>
  <c r="Y16" i="3"/>
  <c r="Y17" i="3"/>
  <c r="Y19" i="3"/>
  <c r="Y20" i="3"/>
  <c r="Y21" i="3"/>
  <c r="Y22" i="3"/>
  <c r="Y24" i="3"/>
  <c r="Y25" i="3"/>
  <c r="Y26" i="3"/>
  <c r="Y27" i="3"/>
  <c r="Y28" i="3"/>
  <c r="Y30" i="3"/>
  <c r="Y31" i="3"/>
  <c r="Y32" i="3"/>
  <c r="Y33" i="3"/>
  <c r="Y34" i="3"/>
  <c r="Y35" i="3"/>
  <c r="Y36" i="3"/>
  <c r="Y37" i="3"/>
  <c r="Y39" i="3"/>
  <c r="Y40" i="3"/>
  <c r="Y41" i="3"/>
  <c r="Y42" i="3"/>
  <c r="Y43" i="3"/>
  <c r="Y45" i="3"/>
  <c r="Y46" i="3"/>
  <c r="Y47" i="3"/>
  <c r="Y48" i="3"/>
  <c r="Y49" i="3"/>
  <c r="Y50" i="3"/>
  <c r="Y52" i="3"/>
  <c r="Y53" i="3"/>
  <c r="Y54" i="3"/>
  <c r="Y55" i="3"/>
  <c r="Y56" i="3"/>
  <c r="Y57" i="3"/>
  <c r="Y58" i="3"/>
  <c r="Y59" i="3"/>
  <c r="Y61" i="3"/>
  <c r="Y62" i="3"/>
  <c r="Y63" i="3"/>
  <c r="Y64" i="3"/>
  <c r="Y66" i="3"/>
  <c r="Y67" i="3"/>
  <c r="Y68" i="3"/>
  <c r="Y69" i="3"/>
  <c r="Y70" i="3"/>
  <c r="Y71" i="3"/>
  <c r="Y73" i="3"/>
  <c r="Y74" i="3"/>
  <c r="Y75" i="3"/>
  <c r="Y76" i="3"/>
  <c r="Y77" i="3"/>
  <c r="Y78" i="3"/>
  <c r="Y79" i="3"/>
  <c r="Y81" i="3"/>
  <c r="Y82" i="3"/>
  <c r="Y83" i="3"/>
  <c r="Y84" i="3"/>
  <c r="Y85" i="3"/>
  <c r="Y86" i="3"/>
  <c r="Y88" i="3"/>
  <c r="Y89" i="3"/>
  <c r="Y90" i="3"/>
  <c r="Y91" i="3"/>
  <c r="Y92" i="3"/>
  <c r="Y93" i="3"/>
  <c r="Y94" i="3"/>
  <c r="Y96" i="3"/>
  <c r="Y97" i="3"/>
  <c r="Y98" i="3"/>
  <c r="Y99" i="3"/>
  <c r="Y100" i="3"/>
  <c r="Y102" i="3"/>
  <c r="Y103" i="3"/>
  <c r="Y104" i="3"/>
  <c r="Y105" i="3"/>
  <c r="Y106" i="3"/>
  <c r="Y14" i="3"/>
  <c r="W15" i="3"/>
  <c r="W16" i="3"/>
  <c r="W17" i="3"/>
  <c r="W19" i="3"/>
  <c r="W20" i="3"/>
  <c r="W21" i="3"/>
  <c r="W22" i="3"/>
  <c r="W24" i="3"/>
  <c r="W25" i="3"/>
  <c r="W26" i="3"/>
  <c r="W27" i="3"/>
  <c r="W28" i="3"/>
  <c r="W30" i="3"/>
  <c r="W31" i="3"/>
  <c r="W32" i="3"/>
  <c r="W33" i="3"/>
  <c r="W34" i="3"/>
  <c r="W35" i="3"/>
  <c r="W36" i="3"/>
  <c r="W37" i="3"/>
  <c r="W39" i="3"/>
  <c r="W40" i="3"/>
  <c r="W41" i="3"/>
  <c r="W42" i="3"/>
  <c r="W43" i="3"/>
  <c r="W45" i="3"/>
  <c r="W46" i="3"/>
  <c r="W47" i="3"/>
  <c r="W48" i="3"/>
  <c r="W49" i="3"/>
  <c r="W50" i="3"/>
  <c r="W52" i="3"/>
  <c r="W53" i="3"/>
  <c r="W54" i="3"/>
  <c r="W55" i="3"/>
  <c r="W56" i="3"/>
  <c r="W57" i="3"/>
  <c r="W58" i="3"/>
  <c r="W59" i="3"/>
  <c r="W61" i="3"/>
  <c r="W62" i="3"/>
  <c r="W63" i="3"/>
  <c r="W64" i="3"/>
  <c r="W66" i="3"/>
  <c r="W67" i="3"/>
  <c r="W68" i="3"/>
  <c r="W69" i="3"/>
  <c r="W70" i="3"/>
  <c r="W71" i="3"/>
  <c r="W73" i="3"/>
  <c r="W74" i="3"/>
  <c r="W75" i="3"/>
  <c r="W76" i="3"/>
  <c r="W77" i="3"/>
  <c r="W78" i="3"/>
  <c r="W79" i="3"/>
  <c r="W81" i="3"/>
  <c r="W82" i="3"/>
  <c r="W83" i="3"/>
  <c r="W84" i="3"/>
  <c r="W85" i="3"/>
  <c r="W86" i="3"/>
  <c r="W88" i="3"/>
  <c r="W89" i="3"/>
  <c r="W90" i="3"/>
  <c r="W91" i="3"/>
  <c r="W92" i="3"/>
  <c r="W93" i="3"/>
  <c r="W94" i="3"/>
  <c r="W96" i="3"/>
  <c r="W97" i="3"/>
  <c r="W98" i="3"/>
  <c r="W99" i="3"/>
  <c r="W100" i="3"/>
  <c r="W102" i="3"/>
  <c r="W103" i="3"/>
  <c r="W104" i="3"/>
  <c r="W105" i="3"/>
  <c r="W106" i="3"/>
  <c r="W14" i="3"/>
  <c r="U15" i="3"/>
  <c r="U16" i="3"/>
  <c r="U17" i="3"/>
  <c r="U19" i="3"/>
  <c r="U20" i="3"/>
  <c r="U21" i="3"/>
  <c r="U22" i="3"/>
  <c r="U24" i="3"/>
  <c r="U25" i="3"/>
  <c r="U26" i="3"/>
  <c r="U27" i="3"/>
  <c r="U28" i="3"/>
  <c r="U30" i="3"/>
  <c r="U31" i="3"/>
  <c r="U32" i="3"/>
  <c r="U33" i="3"/>
  <c r="U34" i="3"/>
  <c r="U35" i="3"/>
  <c r="U36" i="3"/>
  <c r="U37" i="3"/>
  <c r="U39" i="3"/>
  <c r="U40" i="3"/>
  <c r="U41" i="3"/>
  <c r="U42" i="3"/>
  <c r="U43" i="3"/>
  <c r="U45" i="3"/>
  <c r="U46" i="3"/>
  <c r="U47" i="3"/>
  <c r="U48" i="3"/>
  <c r="U49" i="3"/>
  <c r="U50" i="3"/>
  <c r="U52" i="3"/>
  <c r="U53" i="3"/>
  <c r="U54" i="3"/>
  <c r="U55" i="3"/>
  <c r="U56" i="3"/>
  <c r="U57" i="3"/>
  <c r="U58" i="3"/>
  <c r="U59" i="3"/>
  <c r="U61" i="3"/>
  <c r="U62" i="3"/>
  <c r="U63" i="3"/>
  <c r="U64" i="3"/>
  <c r="U66" i="3"/>
  <c r="U67" i="3"/>
  <c r="U68" i="3"/>
  <c r="U69" i="3"/>
  <c r="U70" i="3"/>
  <c r="U71" i="3"/>
  <c r="U73" i="3"/>
  <c r="U74" i="3"/>
  <c r="U75" i="3"/>
  <c r="U76" i="3"/>
  <c r="U77" i="3"/>
  <c r="U78" i="3"/>
  <c r="U79" i="3"/>
  <c r="U81" i="3"/>
  <c r="U82" i="3"/>
  <c r="U83" i="3"/>
  <c r="U84" i="3"/>
  <c r="U85" i="3"/>
  <c r="U86" i="3"/>
  <c r="U88" i="3"/>
  <c r="U89" i="3"/>
  <c r="U90" i="3"/>
  <c r="U91" i="3"/>
  <c r="U92" i="3"/>
  <c r="U93" i="3"/>
  <c r="U94" i="3"/>
  <c r="U96" i="3"/>
  <c r="U97" i="3"/>
  <c r="U98" i="3"/>
  <c r="U99" i="3"/>
  <c r="U100" i="3"/>
  <c r="U102" i="3"/>
  <c r="U103" i="3"/>
  <c r="U104" i="3"/>
  <c r="U105" i="3"/>
  <c r="U106" i="3"/>
  <c r="U14" i="3"/>
  <c r="S15" i="3"/>
  <c r="S16" i="3"/>
  <c r="S17" i="3"/>
  <c r="S19" i="3"/>
  <c r="S20" i="3"/>
  <c r="S21" i="3"/>
  <c r="S22" i="3"/>
  <c r="S24" i="3"/>
  <c r="S25" i="3"/>
  <c r="S26" i="3"/>
  <c r="S27" i="3"/>
  <c r="S28" i="3"/>
  <c r="S30" i="3"/>
  <c r="S31" i="3"/>
  <c r="S32" i="3"/>
  <c r="S33" i="3"/>
  <c r="S34" i="3"/>
  <c r="S35" i="3"/>
  <c r="S36" i="3"/>
  <c r="S37" i="3"/>
  <c r="S39" i="3"/>
  <c r="S40" i="3"/>
  <c r="S41" i="3"/>
  <c r="S42" i="3"/>
  <c r="S43" i="3"/>
  <c r="S45" i="3"/>
  <c r="S46" i="3"/>
  <c r="S47" i="3"/>
  <c r="S48" i="3"/>
  <c r="S49" i="3"/>
  <c r="S50" i="3"/>
  <c r="S52" i="3"/>
  <c r="S53" i="3"/>
  <c r="S54" i="3"/>
  <c r="S55" i="3"/>
  <c r="S56" i="3"/>
  <c r="S57" i="3"/>
  <c r="S58" i="3"/>
  <c r="S59" i="3"/>
  <c r="S61" i="3"/>
  <c r="S62" i="3"/>
  <c r="S63" i="3"/>
  <c r="S64" i="3"/>
  <c r="S66" i="3"/>
  <c r="S67" i="3"/>
  <c r="S68" i="3"/>
  <c r="S69" i="3"/>
  <c r="S70" i="3"/>
  <c r="S71" i="3"/>
  <c r="S73" i="3"/>
  <c r="S74" i="3"/>
  <c r="S75" i="3"/>
  <c r="S76" i="3"/>
  <c r="S77" i="3"/>
  <c r="S78" i="3"/>
  <c r="S79" i="3"/>
  <c r="S81" i="3"/>
  <c r="S82" i="3"/>
  <c r="S83" i="3"/>
  <c r="S84" i="3"/>
  <c r="S85" i="3"/>
  <c r="S86" i="3"/>
  <c r="S88" i="3"/>
  <c r="S89" i="3"/>
  <c r="S90" i="3"/>
  <c r="S91" i="3"/>
  <c r="S92" i="3"/>
  <c r="S93" i="3"/>
  <c r="S94" i="3"/>
  <c r="S96" i="3"/>
  <c r="S97" i="3"/>
  <c r="S98" i="3"/>
  <c r="S99" i="3"/>
  <c r="S100" i="3"/>
  <c r="S102" i="3"/>
  <c r="S103" i="3"/>
  <c r="S104" i="3"/>
  <c r="S105" i="3"/>
  <c r="S106" i="3"/>
  <c r="S14" i="3"/>
  <c r="Q15" i="3"/>
  <c r="Q16" i="3"/>
  <c r="Q17" i="3"/>
  <c r="Q19" i="3"/>
  <c r="Q20" i="3"/>
  <c r="Q21" i="3"/>
  <c r="Q22" i="3"/>
  <c r="Q24" i="3"/>
  <c r="Q25" i="3"/>
  <c r="Q26" i="3"/>
  <c r="Q27" i="3"/>
  <c r="Q28" i="3"/>
  <c r="Q30" i="3"/>
  <c r="Q31" i="3"/>
  <c r="Q32" i="3"/>
  <c r="Q33" i="3"/>
  <c r="Q34" i="3"/>
  <c r="Q35" i="3"/>
  <c r="Q36" i="3"/>
  <c r="Q37" i="3"/>
  <c r="Q39" i="3"/>
  <c r="Q40" i="3"/>
  <c r="Q41" i="3"/>
  <c r="Q42" i="3"/>
  <c r="Q43" i="3"/>
  <c r="Q45" i="3"/>
  <c r="Q46" i="3"/>
  <c r="Q47" i="3"/>
  <c r="Q48" i="3"/>
  <c r="Q49" i="3"/>
  <c r="Q50" i="3"/>
  <c r="Q52" i="3"/>
  <c r="Q53" i="3"/>
  <c r="Q54" i="3"/>
  <c r="Q55" i="3"/>
  <c r="Q56" i="3"/>
  <c r="Q57" i="3"/>
  <c r="Q58" i="3"/>
  <c r="Q59" i="3"/>
  <c r="Q61" i="3"/>
  <c r="Q62" i="3"/>
  <c r="Q63" i="3"/>
  <c r="Q64" i="3"/>
  <c r="Q66" i="3"/>
  <c r="Q67" i="3"/>
  <c r="Q68" i="3"/>
  <c r="Q69" i="3"/>
  <c r="Q70" i="3"/>
  <c r="Q71" i="3"/>
  <c r="Q73" i="3"/>
  <c r="Q74" i="3"/>
  <c r="Q75" i="3"/>
  <c r="Q76" i="3"/>
  <c r="Q77" i="3"/>
  <c r="Q78" i="3"/>
  <c r="Q79" i="3"/>
  <c r="Q81" i="3"/>
  <c r="Q82" i="3"/>
  <c r="Q83" i="3"/>
  <c r="Q84" i="3"/>
  <c r="Q85" i="3"/>
  <c r="Q86" i="3"/>
  <c r="Q88" i="3"/>
  <c r="Q89" i="3"/>
  <c r="Q90" i="3"/>
  <c r="Q91" i="3"/>
  <c r="Q92" i="3"/>
  <c r="Q93" i="3"/>
  <c r="Q94" i="3"/>
  <c r="Q96" i="3"/>
  <c r="Q97" i="3"/>
  <c r="Q98" i="3"/>
  <c r="Q99" i="3"/>
  <c r="Q100" i="3"/>
  <c r="Q102" i="3"/>
  <c r="Q103" i="3"/>
  <c r="Q104" i="3"/>
  <c r="Q105" i="3"/>
  <c r="Q106" i="3"/>
  <c r="Q14" i="3"/>
  <c r="O15" i="3"/>
  <c r="O16" i="3"/>
  <c r="O17" i="3"/>
  <c r="O19" i="3"/>
  <c r="O20" i="3"/>
  <c r="O21" i="3"/>
  <c r="O22" i="3"/>
  <c r="O24" i="3"/>
  <c r="O25" i="3"/>
  <c r="O26" i="3"/>
  <c r="O27" i="3"/>
  <c r="O28" i="3"/>
  <c r="O30" i="3"/>
  <c r="O31" i="3"/>
  <c r="O32" i="3"/>
  <c r="O33" i="3"/>
  <c r="O34" i="3"/>
  <c r="O35" i="3"/>
  <c r="O36" i="3"/>
  <c r="O37" i="3"/>
  <c r="O39" i="3"/>
  <c r="O40" i="3"/>
  <c r="O41" i="3"/>
  <c r="O42" i="3"/>
  <c r="O43" i="3"/>
  <c r="O45" i="3"/>
  <c r="O46" i="3"/>
  <c r="O47" i="3"/>
  <c r="O48" i="3"/>
  <c r="O49" i="3"/>
  <c r="O50" i="3"/>
  <c r="O52" i="3"/>
  <c r="O53" i="3"/>
  <c r="O54" i="3"/>
  <c r="O55" i="3"/>
  <c r="O56" i="3"/>
  <c r="O57" i="3"/>
  <c r="O58" i="3"/>
  <c r="O59" i="3"/>
  <c r="O61" i="3"/>
  <c r="O62" i="3"/>
  <c r="O63" i="3"/>
  <c r="O64" i="3"/>
  <c r="O66" i="3"/>
  <c r="O67" i="3"/>
  <c r="O68" i="3"/>
  <c r="O69" i="3"/>
  <c r="O70" i="3"/>
  <c r="O71" i="3"/>
  <c r="O73" i="3"/>
  <c r="O74" i="3"/>
  <c r="O75" i="3"/>
  <c r="O76" i="3"/>
  <c r="O77" i="3"/>
  <c r="O78" i="3"/>
  <c r="O79" i="3"/>
  <c r="O81" i="3"/>
  <c r="O82" i="3"/>
  <c r="O83" i="3"/>
  <c r="O84" i="3"/>
  <c r="O85" i="3"/>
  <c r="O86" i="3"/>
  <c r="O88" i="3"/>
  <c r="O89" i="3"/>
  <c r="O90" i="3"/>
  <c r="O91" i="3"/>
  <c r="O92" i="3"/>
  <c r="O93" i="3"/>
  <c r="O94" i="3"/>
  <c r="O96" i="3"/>
  <c r="O97" i="3"/>
  <c r="O98" i="3"/>
  <c r="O99" i="3"/>
  <c r="O100" i="3"/>
  <c r="O102" i="3"/>
  <c r="O103" i="3"/>
  <c r="O104" i="3"/>
  <c r="O105" i="3"/>
  <c r="O106" i="3"/>
  <c r="O14" i="3"/>
  <c r="M15" i="3"/>
  <c r="M16" i="3"/>
  <c r="M17" i="3"/>
  <c r="M19" i="3"/>
  <c r="M20" i="3"/>
  <c r="M21" i="3"/>
  <c r="M22" i="3"/>
  <c r="M24" i="3"/>
  <c r="M25" i="3"/>
  <c r="M26" i="3"/>
  <c r="M27" i="3"/>
  <c r="M28" i="3"/>
  <c r="M30" i="3"/>
  <c r="M31" i="3"/>
  <c r="M32" i="3"/>
  <c r="M33" i="3"/>
  <c r="M34" i="3"/>
  <c r="M35" i="3"/>
  <c r="M36" i="3"/>
  <c r="M37" i="3"/>
  <c r="M39" i="3"/>
  <c r="M40" i="3"/>
  <c r="M41" i="3"/>
  <c r="M42" i="3"/>
  <c r="M43" i="3"/>
  <c r="M45" i="3"/>
  <c r="M46" i="3"/>
  <c r="M47" i="3"/>
  <c r="M48" i="3"/>
  <c r="M49" i="3"/>
  <c r="M50" i="3"/>
  <c r="M52" i="3"/>
  <c r="M53" i="3"/>
  <c r="M54" i="3"/>
  <c r="M55" i="3"/>
  <c r="M56" i="3"/>
  <c r="M57" i="3"/>
  <c r="M58" i="3"/>
  <c r="M59" i="3"/>
  <c r="M61" i="3"/>
  <c r="M62" i="3"/>
  <c r="M63" i="3"/>
  <c r="M64" i="3"/>
  <c r="M66" i="3"/>
  <c r="M67" i="3"/>
  <c r="M68" i="3"/>
  <c r="M69" i="3"/>
  <c r="M70" i="3"/>
  <c r="M71" i="3"/>
  <c r="M73" i="3"/>
  <c r="M74" i="3"/>
  <c r="M75" i="3"/>
  <c r="M76" i="3"/>
  <c r="M77" i="3"/>
  <c r="M78" i="3"/>
  <c r="M79" i="3"/>
  <c r="M81" i="3"/>
  <c r="M82" i="3"/>
  <c r="M83" i="3"/>
  <c r="M84" i="3"/>
  <c r="M85" i="3"/>
  <c r="M86" i="3"/>
  <c r="M88" i="3"/>
  <c r="M89" i="3"/>
  <c r="M90" i="3"/>
  <c r="M91" i="3"/>
  <c r="M92" i="3"/>
  <c r="M93" i="3"/>
  <c r="M94" i="3"/>
  <c r="M96" i="3"/>
  <c r="M97" i="3"/>
  <c r="M98" i="3"/>
  <c r="M99" i="3"/>
  <c r="M100" i="3"/>
  <c r="M102" i="3"/>
  <c r="M103" i="3"/>
  <c r="M104" i="3"/>
  <c r="M105" i="3"/>
  <c r="M106" i="3"/>
  <c r="M14" i="3"/>
  <c r="K15" i="3"/>
  <c r="K16" i="3"/>
  <c r="K17" i="3"/>
  <c r="K19" i="3"/>
  <c r="K20" i="3"/>
  <c r="K21" i="3"/>
  <c r="K22" i="3"/>
  <c r="K24" i="3"/>
  <c r="K25" i="3"/>
  <c r="K26" i="3"/>
  <c r="K27" i="3"/>
  <c r="K28" i="3"/>
  <c r="K30" i="3"/>
  <c r="K31" i="3"/>
  <c r="K32" i="3"/>
  <c r="K33" i="3"/>
  <c r="K34" i="3"/>
  <c r="K35" i="3"/>
  <c r="K36" i="3"/>
  <c r="K37" i="3"/>
  <c r="K39" i="3"/>
  <c r="K40" i="3"/>
  <c r="K41" i="3"/>
  <c r="K42" i="3"/>
  <c r="K43" i="3"/>
  <c r="K45" i="3"/>
  <c r="K46" i="3"/>
  <c r="K47" i="3"/>
  <c r="K48" i="3"/>
  <c r="K49" i="3"/>
  <c r="K50" i="3"/>
  <c r="K52" i="3"/>
  <c r="K53" i="3"/>
  <c r="K54" i="3"/>
  <c r="K55" i="3"/>
  <c r="K56" i="3"/>
  <c r="K57" i="3"/>
  <c r="K58" i="3"/>
  <c r="K59" i="3"/>
  <c r="K61" i="3"/>
  <c r="K62" i="3"/>
  <c r="K63" i="3"/>
  <c r="K64" i="3"/>
  <c r="K66" i="3"/>
  <c r="K67" i="3"/>
  <c r="K68" i="3"/>
  <c r="K69" i="3"/>
  <c r="K70" i="3"/>
  <c r="K71" i="3"/>
  <c r="K73" i="3"/>
  <c r="K74" i="3"/>
  <c r="K75" i="3"/>
  <c r="K76" i="3"/>
  <c r="K77" i="3"/>
  <c r="K78" i="3"/>
  <c r="K79" i="3"/>
  <c r="K81" i="3"/>
  <c r="K82" i="3"/>
  <c r="K83" i="3"/>
  <c r="K84" i="3"/>
  <c r="K85" i="3"/>
  <c r="K86" i="3"/>
  <c r="K88" i="3"/>
  <c r="K89" i="3"/>
  <c r="K90" i="3"/>
  <c r="K91" i="3"/>
  <c r="K92" i="3"/>
  <c r="K93" i="3"/>
  <c r="K94" i="3"/>
  <c r="K96" i="3"/>
  <c r="K97" i="3"/>
  <c r="K98" i="3"/>
  <c r="K99" i="3"/>
  <c r="K100" i="3"/>
  <c r="K102" i="3"/>
  <c r="K103" i="3"/>
  <c r="K104" i="3"/>
  <c r="K105" i="3"/>
  <c r="K106" i="3"/>
  <c r="K14" i="3"/>
  <c r="I15" i="3"/>
  <c r="I16" i="3"/>
  <c r="I17" i="3"/>
  <c r="I19" i="3"/>
  <c r="I20" i="3"/>
  <c r="I21" i="3"/>
  <c r="I22" i="3"/>
  <c r="I24" i="3"/>
  <c r="I25" i="3"/>
  <c r="I26" i="3"/>
  <c r="I27" i="3"/>
  <c r="I28" i="3"/>
  <c r="I30" i="3"/>
  <c r="I31" i="3"/>
  <c r="I32" i="3"/>
  <c r="I33" i="3"/>
  <c r="I34" i="3"/>
  <c r="I35" i="3"/>
  <c r="I36" i="3"/>
  <c r="I37" i="3"/>
  <c r="I39" i="3"/>
  <c r="I40" i="3"/>
  <c r="I41" i="3"/>
  <c r="I42" i="3"/>
  <c r="I43" i="3"/>
  <c r="I45" i="3"/>
  <c r="I46" i="3"/>
  <c r="I47" i="3"/>
  <c r="I48" i="3"/>
  <c r="I49" i="3"/>
  <c r="I50" i="3"/>
  <c r="I52" i="3"/>
  <c r="I53" i="3"/>
  <c r="I54" i="3"/>
  <c r="I55" i="3"/>
  <c r="I56" i="3"/>
  <c r="I57" i="3"/>
  <c r="I58" i="3"/>
  <c r="I59" i="3"/>
  <c r="I61" i="3"/>
  <c r="I62" i="3"/>
  <c r="I63" i="3"/>
  <c r="I64" i="3"/>
  <c r="I66" i="3"/>
  <c r="I67" i="3"/>
  <c r="I68" i="3"/>
  <c r="I69" i="3"/>
  <c r="I70" i="3"/>
  <c r="I71" i="3"/>
  <c r="I73" i="3"/>
  <c r="I74" i="3"/>
  <c r="I75" i="3"/>
  <c r="I76" i="3"/>
  <c r="I77" i="3"/>
  <c r="I78" i="3"/>
  <c r="I79" i="3"/>
  <c r="I81" i="3"/>
  <c r="I82" i="3"/>
  <c r="I83" i="3"/>
  <c r="I84" i="3"/>
  <c r="I85" i="3"/>
  <c r="I86" i="3"/>
  <c r="I88" i="3"/>
  <c r="I89" i="3"/>
  <c r="I90" i="3"/>
  <c r="I91" i="3"/>
  <c r="I92" i="3"/>
  <c r="I93" i="3"/>
  <c r="I94" i="3"/>
  <c r="I96" i="3"/>
  <c r="I97" i="3"/>
  <c r="I98" i="3"/>
  <c r="I99" i="3"/>
  <c r="I100" i="3"/>
  <c r="I102" i="3"/>
  <c r="I103" i="3"/>
  <c r="I104" i="3"/>
  <c r="I105" i="3"/>
  <c r="I106" i="3"/>
  <c r="I14" i="3"/>
  <c r="G15" i="3"/>
  <c r="G16" i="3"/>
  <c r="G17" i="3"/>
  <c r="G19" i="3"/>
  <c r="G20" i="3"/>
  <c r="G21" i="3"/>
  <c r="G22" i="3"/>
  <c r="G24" i="3"/>
  <c r="G25" i="3"/>
  <c r="G26" i="3"/>
  <c r="G27" i="3"/>
  <c r="G28" i="3"/>
  <c r="G30" i="3"/>
  <c r="G31" i="3"/>
  <c r="G32" i="3"/>
  <c r="G33" i="3"/>
  <c r="G34" i="3"/>
  <c r="G35" i="3"/>
  <c r="G36" i="3"/>
  <c r="G37" i="3"/>
  <c r="G39" i="3"/>
  <c r="G40" i="3"/>
  <c r="G41" i="3"/>
  <c r="G42" i="3"/>
  <c r="G43" i="3"/>
  <c r="G45" i="3"/>
  <c r="G46" i="3"/>
  <c r="G47" i="3"/>
  <c r="G48" i="3"/>
  <c r="G49" i="3"/>
  <c r="G50" i="3"/>
  <c r="G52" i="3"/>
  <c r="G53" i="3"/>
  <c r="G54" i="3"/>
  <c r="G55" i="3"/>
  <c r="G56" i="3"/>
  <c r="G57" i="3"/>
  <c r="G58" i="3"/>
  <c r="G59" i="3"/>
  <c r="G61" i="3"/>
  <c r="G62" i="3"/>
  <c r="G63" i="3"/>
  <c r="G64" i="3"/>
  <c r="G66" i="3"/>
  <c r="G67" i="3"/>
  <c r="G68" i="3"/>
  <c r="G69" i="3"/>
  <c r="G70" i="3"/>
  <c r="G71" i="3"/>
  <c r="G73" i="3"/>
  <c r="G74" i="3"/>
  <c r="G75" i="3"/>
  <c r="G76" i="3"/>
  <c r="G77" i="3"/>
  <c r="G78" i="3"/>
  <c r="G79" i="3"/>
  <c r="G81" i="3"/>
  <c r="G82" i="3"/>
  <c r="G83" i="3"/>
  <c r="G84" i="3"/>
  <c r="G85" i="3"/>
  <c r="G86" i="3"/>
  <c r="G88" i="3"/>
  <c r="G89" i="3"/>
  <c r="G90" i="3"/>
  <c r="G91" i="3"/>
  <c r="G92" i="3"/>
  <c r="G93" i="3"/>
  <c r="G94" i="3"/>
  <c r="G96" i="3"/>
  <c r="G97" i="3"/>
  <c r="G98" i="3"/>
  <c r="G99" i="3"/>
  <c r="G100" i="3"/>
  <c r="G102" i="3"/>
  <c r="G103" i="3"/>
  <c r="G104" i="3"/>
  <c r="G105" i="3"/>
  <c r="G106" i="3"/>
  <c r="G14" i="3"/>
  <c r="E15" i="3"/>
  <c r="E16" i="3"/>
  <c r="E17" i="3"/>
  <c r="E19" i="3"/>
  <c r="E20" i="3"/>
  <c r="E21" i="3"/>
  <c r="E22" i="3"/>
  <c r="E24" i="3"/>
  <c r="E25" i="3"/>
  <c r="E26" i="3"/>
  <c r="E27" i="3"/>
  <c r="E28" i="3"/>
  <c r="E30" i="3"/>
  <c r="E31" i="3"/>
  <c r="E32" i="3"/>
  <c r="E33" i="3"/>
  <c r="E34" i="3"/>
  <c r="E35" i="3"/>
  <c r="E36" i="3"/>
  <c r="E37" i="3"/>
  <c r="E39" i="3"/>
  <c r="E40" i="3"/>
  <c r="E41" i="3"/>
  <c r="E42" i="3"/>
  <c r="E43" i="3"/>
  <c r="E45" i="3"/>
  <c r="E46" i="3"/>
  <c r="E47" i="3"/>
  <c r="E48" i="3"/>
  <c r="E49" i="3"/>
  <c r="E50" i="3"/>
  <c r="E52" i="3"/>
  <c r="E53" i="3"/>
  <c r="E54" i="3"/>
  <c r="E55" i="3"/>
  <c r="E56" i="3"/>
  <c r="E57" i="3"/>
  <c r="E58" i="3"/>
  <c r="E59" i="3"/>
  <c r="E61" i="3"/>
  <c r="E62" i="3"/>
  <c r="E63" i="3"/>
  <c r="E64" i="3"/>
  <c r="E66" i="3"/>
  <c r="E67" i="3"/>
  <c r="E68" i="3"/>
  <c r="E69" i="3"/>
  <c r="E70" i="3"/>
  <c r="E71" i="3"/>
  <c r="E73" i="3"/>
  <c r="E74" i="3"/>
  <c r="E75" i="3"/>
  <c r="E76" i="3"/>
  <c r="E77" i="3"/>
  <c r="E78" i="3"/>
  <c r="E79" i="3"/>
  <c r="E81" i="3"/>
  <c r="E82" i="3"/>
  <c r="E83" i="3"/>
  <c r="E84" i="3"/>
  <c r="E85" i="3"/>
  <c r="E86" i="3"/>
  <c r="E88" i="3"/>
  <c r="E89" i="3"/>
  <c r="E90" i="3"/>
  <c r="E91" i="3"/>
  <c r="E92" i="3"/>
  <c r="E93" i="3"/>
  <c r="E94" i="3"/>
  <c r="E96" i="3"/>
  <c r="E97" i="3"/>
  <c r="E98" i="3"/>
  <c r="E99" i="3"/>
  <c r="E100" i="3"/>
  <c r="E102" i="3"/>
  <c r="E103" i="3"/>
  <c r="E104" i="3"/>
  <c r="E105" i="3"/>
  <c r="E106" i="3"/>
  <c r="E14" i="3"/>
  <c r="X99" i="2"/>
  <c r="V99" i="2"/>
  <c r="T99" i="2"/>
  <c r="R99" i="2"/>
  <c r="P99" i="2"/>
  <c r="N99" i="2"/>
  <c r="L99" i="2"/>
  <c r="J99" i="2"/>
  <c r="F99" i="2"/>
  <c r="D99" i="2"/>
  <c r="C99" i="2"/>
  <c r="H98" i="2"/>
  <c r="W98" i="2" s="1"/>
  <c r="G98" i="2"/>
  <c r="E98" i="2"/>
  <c r="H97" i="2"/>
  <c r="W97" i="2" s="1"/>
  <c r="G97" i="2"/>
  <c r="E97" i="2"/>
  <c r="H96" i="2"/>
  <c r="W96" i="2" s="1"/>
  <c r="G96" i="2"/>
  <c r="E96" i="2"/>
  <c r="H95" i="2"/>
  <c r="W95" i="2" s="1"/>
  <c r="G95" i="2"/>
  <c r="E95" i="2"/>
  <c r="H94" i="2"/>
  <c r="W94" i="2" s="1"/>
  <c r="G94" i="2"/>
  <c r="E94" i="2"/>
  <c r="H93" i="2"/>
  <c r="W93" i="2" s="1"/>
  <c r="G93" i="2"/>
  <c r="E93" i="2"/>
  <c r="H91" i="2"/>
  <c r="W91" i="2" s="1"/>
  <c r="G91" i="2"/>
  <c r="E91" i="2"/>
  <c r="H90" i="2"/>
  <c r="W90" i="2" s="1"/>
  <c r="G90" i="2"/>
  <c r="E90" i="2"/>
  <c r="H89" i="2"/>
  <c r="W89" i="2" s="1"/>
  <c r="G89" i="2"/>
  <c r="E89" i="2"/>
  <c r="H88" i="2"/>
  <c r="W88" i="2" s="1"/>
  <c r="G88" i="2"/>
  <c r="E88" i="2"/>
  <c r="H87" i="2"/>
  <c r="W87" i="2" s="1"/>
  <c r="G87" i="2"/>
  <c r="E87" i="2"/>
  <c r="H85" i="2"/>
  <c r="W85" i="2" s="1"/>
  <c r="G85" i="2"/>
  <c r="E85" i="2"/>
  <c r="H84" i="2"/>
  <c r="W84" i="2" s="1"/>
  <c r="G84" i="2"/>
  <c r="E84" i="2"/>
  <c r="H83" i="2"/>
  <c r="W83" i="2" s="1"/>
  <c r="G83" i="2"/>
  <c r="E83" i="2"/>
  <c r="H82" i="2"/>
  <c r="W82" i="2" s="1"/>
  <c r="G82" i="2"/>
  <c r="E82" i="2"/>
  <c r="H80" i="2"/>
  <c r="W80" i="2" s="1"/>
  <c r="G80" i="2"/>
  <c r="E80" i="2"/>
  <c r="H79" i="2"/>
  <c r="W79" i="2" s="1"/>
  <c r="G79" i="2"/>
  <c r="E79" i="2"/>
  <c r="H78" i="2"/>
  <c r="W78" i="2" s="1"/>
  <c r="G78" i="2"/>
  <c r="E78" i="2"/>
  <c r="H77" i="2"/>
  <c r="W77" i="2" s="1"/>
  <c r="G77" i="2"/>
  <c r="E77" i="2"/>
  <c r="H76" i="2"/>
  <c r="W76" i="2" s="1"/>
  <c r="G76" i="2"/>
  <c r="E76" i="2"/>
  <c r="H74" i="2"/>
  <c r="W74" i="2" s="1"/>
  <c r="G74" i="2"/>
  <c r="E74" i="2"/>
  <c r="H73" i="2"/>
  <c r="W73" i="2" s="1"/>
  <c r="G73" i="2"/>
  <c r="E73" i="2"/>
  <c r="H72" i="2"/>
  <c r="W72" i="2" s="1"/>
  <c r="G72" i="2"/>
  <c r="E72" i="2"/>
  <c r="H71" i="2"/>
  <c r="W71" i="2" s="1"/>
  <c r="G71" i="2"/>
  <c r="E71" i="2"/>
  <c r="H69" i="2"/>
  <c r="W69" i="2" s="1"/>
  <c r="G69" i="2"/>
  <c r="E69" i="2"/>
  <c r="H68" i="2"/>
  <c r="W68" i="2" s="1"/>
  <c r="G68" i="2"/>
  <c r="E68" i="2"/>
  <c r="H67" i="2"/>
  <c r="W67" i="2" s="1"/>
  <c r="G67" i="2"/>
  <c r="E67" i="2"/>
  <c r="H66" i="2"/>
  <c r="W66" i="2" s="1"/>
  <c r="G66" i="2"/>
  <c r="E66" i="2"/>
  <c r="H65" i="2"/>
  <c r="W65" i="2" s="1"/>
  <c r="G65" i="2"/>
  <c r="E65" i="2"/>
  <c r="H63" i="2"/>
  <c r="W63" i="2" s="1"/>
  <c r="G63" i="2"/>
  <c r="E63" i="2"/>
  <c r="H62" i="2"/>
  <c r="W62" i="2" s="1"/>
  <c r="G62" i="2"/>
  <c r="E62" i="2"/>
  <c r="H61" i="2"/>
  <c r="W61" i="2" s="1"/>
  <c r="G61" i="2"/>
  <c r="E61" i="2"/>
  <c r="H60" i="2"/>
  <c r="W60" i="2" s="1"/>
  <c r="G60" i="2"/>
  <c r="E60" i="2"/>
  <c r="H59" i="2"/>
  <c r="W59" i="2" s="1"/>
  <c r="G59" i="2"/>
  <c r="E59" i="2"/>
  <c r="H57" i="2"/>
  <c r="W57" i="2" s="1"/>
  <c r="G57" i="2"/>
  <c r="E57" i="2"/>
  <c r="H56" i="2"/>
  <c r="W56" i="2" s="1"/>
  <c r="G56" i="2"/>
  <c r="E56" i="2"/>
  <c r="H55" i="2"/>
  <c r="W55" i="2" s="1"/>
  <c r="G55" i="2"/>
  <c r="E55" i="2"/>
  <c r="H54" i="2"/>
  <c r="W54" i="2" s="1"/>
  <c r="G54" i="2"/>
  <c r="E54" i="2"/>
  <c r="H53" i="2"/>
  <c r="W53" i="2" s="1"/>
  <c r="G53" i="2"/>
  <c r="E53" i="2"/>
  <c r="H52" i="2"/>
  <c r="W52" i="2" s="1"/>
  <c r="G52" i="2"/>
  <c r="E52" i="2"/>
  <c r="H51" i="2"/>
  <c r="W51" i="2" s="1"/>
  <c r="G51" i="2"/>
  <c r="E51" i="2"/>
  <c r="H49" i="2"/>
  <c r="W49" i="2" s="1"/>
  <c r="G49" i="2"/>
  <c r="E49" i="2"/>
  <c r="H48" i="2"/>
  <c r="W48" i="2" s="1"/>
  <c r="G48" i="2"/>
  <c r="E48" i="2"/>
  <c r="H47" i="2"/>
  <c r="W47" i="2" s="1"/>
  <c r="G47" i="2"/>
  <c r="E47" i="2"/>
  <c r="H46" i="2"/>
  <c r="W46" i="2" s="1"/>
  <c r="G46" i="2"/>
  <c r="E46" i="2"/>
  <c r="H45" i="2"/>
  <c r="W45" i="2" s="1"/>
  <c r="G45" i="2"/>
  <c r="E45" i="2"/>
  <c r="H44" i="2"/>
  <c r="W44" i="2" s="1"/>
  <c r="G44" i="2"/>
  <c r="E44" i="2"/>
  <c r="H42" i="2"/>
  <c r="W42" i="2" s="1"/>
  <c r="G42" i="2"/>
  <c r="E42" i="2"/>
  <c r="H41" i="2"/>
  <c r="W41" i="2" s="1"/>
  <c r="G41" i="2"/>
  <c r="E41" i="2"/>
  <c r="H40" i="2"/>
  <c r="W40" i="2" s="1"/>
  <c r="G40" i="2"/>
  <c r="E40" i="2"/>
  <c r="H39" i="2"/>
  <c r="W39" i="2" s="1"/>
  <c r="G39" i="2"/>
  <c r="E39" i="2"/>
  <c r="H38" i="2"/>
  <c r="W38" i="2" s="1"/>
  <c r="G38" i="2"/>
  <c r="E38" i="2"/>
  <c r="H36" i="2"/>
  <c r="W36" i="2" s="1"/>
  <c r="G36" i="2"/>
  <c r="E36" i="2"/>
  <c r="H35" i="2"/>
  <c r="W35" i="2" s="1"/>
  <c r="G35" i="2"/>
  <c r="E35" i="2"/>
  <c r="H34" i="2"/>
  <c r="W34" i="2" s="1"/>
  <c r="G34" i="2"/>
  <c r="E34" i="2"/>
  <c r="H33" i="2"/>
  <c r="W33" i="2" s="1"/>
  <c r="G33" i="2"/>
  <c r="E33" i="2"/>
  <c r="H32" i="2"/>
  <c r="W32" i="2" s="1"/>
  <c r="G32" i="2"/>
  <c r="E32" i="2"/>
  <c r="H30" i="2"/>
  <c r="W30" i="2" s="1"/>
  <c r="G30" i="2"/>
  <c r="E30" i="2"/>
  <c r="H29" i="2"/>
  <c r="W29" i="2" s="1"/>
  <c r="G29" i="2"/>
  <c r="E29" i="2"/>
  <c r="H28" i="2"/>
  <c r="W28" i="2" s="1"/>
  <c r="G28" i="2"/>
  <c r="E28" i="2"/>
  <c r="H27" i="2"/>
  <c r="G27" i="2"/>
  <c r="E27" i="2"/>
  <c r="H26" i="2"/>
  <c r="W26" i="2" s="1"/>
  <c r="G26" i="2"/>
  <c r="E26" i="2"/>
  <c r="H24" i="2"/>
  <c r="W24" i="2" s="1"/>
  <c r="G24" i="2"/>
  <c r="E24" i="2"/>
  <c r="H23" i="2"/>
  <c r="W23" i="2" s="1"/>
  <c r="G23" i="2"/>
  <c r="E23" i="2"/>
  <c r="H22" i="2"/>
  <c r="W22" i="2" s="1"/>
  <c r="G22" i="2"/>
  <c r="E22" i="2"/>
  <c r="H21" i="2"/>
  <c r="W21" i="2" s="1"/>
  <c r="G21" i="2"/>
  <c r="E21" i="2"/>
  <c r="H20" i="2"/>
  <c r="W20" i="2" s="1"/>
  <c r="G20" i="2"/>
  <c r="E20" i="2"/>
  <c r="H18" i="2"/>
  <c r="W18" i="2" s="1"/>
  <c r="G18" i="2"/>
  <c r="E18" i="2"/>
  <c r="H17" i="2"/>
  <c r="W17" i="2" s="1"/>
  <c r="G17" i="2"/>
  <c r="E17" i="2"/>
  <c r="H16" i="2"/>
  <c r="W16" i="2" s="1"/>
  <c r="G16" i="2"/>
  <c r="E16" i="2"/>
  <c r="H15" i="2"/>
  <c r="W15" i="2" s="1"/>
  <c r="G15" i="2"/>
  <c r="E15" i="2"/>
  <c r="H14" i="2"/>
  <c r="W14" i="2" s="1"/>
  <c r="G14" i="2"/>
  <c r="E14" i="2"/>
  <c r="H13" i="2"/>
  <c r="G13" i="2"/>
  <c r="E13" i="2"/>
  <c r="X120" i="1"/>
  <c r="V120" i="1"/>
  <c r="T120" i="1"/>
  <c r="R120" i="1"/>
  <c r="P120" i="1"/>
  <c r="N120" i="1"/>
  <c r="J120" i="1"/>
  <c r="F120" i="1"/>
  <c r="D120" i="1"/>
  <c r="C120" i="1"/>
  <c r="H119" i="1"/>
  <c r="W119" i="1" s="1"/>
  <c r="G119" i="1"/>
  <c r="E119" i="1"/>
  <c r="H118" i="1"/>
  <c r="W118" i="1" s="1"/>
  <c r="G118" i="1"/>
  <c r="E118" i="1"/>
  <c r="H117" i="1"/>
  <c r="W117" i="1" s="1"/>
  <c r="G117" i="1"/>
  <c r="E117" i="1"/>
  <c r="L116" i="1"/>
  <c r="L120" i="1" s="1"/>
  <c r="H116" i="1"/>
  <c r="G116" i="1"/>
  <c r="E116" i="1"/>
  <c r="X115" i="1"/>
  <c r="V115" i="1"/>
  <c r="T115" i="1"/>
  <c r="R115" i="1"/>
  <c r="P115" i="1"/>
  <c r="N115" i="1"/>
  <c r="J115" i="1"/>
  <c r="F115" i="1"/>
  <c r="G115" i="1" s="1"/>
  <c r="D115" i="1"/>
  <c r="C115" i="1"/>
  <c r="H114" i="1"/>
  <c r="W114" i="1" s="1"/>
  <c r="G114" i="1"/>
  <c r="E114" i="1"/>
  <c r="H113" i="1"/>
  <c r="W113" i="1" s="1"/>
  <c r="G113" i="1"/>
  <c r="E113" i="1"/>
  <c r="H112" i="1"/>
  <c r="W112" i="1" s="1"/>
  <c r="G112" i="1"/>
  <c r="E112" i="1"/>
  <c r="H111" i="1"/>
  <c r="W111" i="1" s="1"/>
  <c r="G111" i="1"/>
  <c r="E111" i="1"/>
  <c r="H110" i="1"/>
  <c r="W110" i="1" s="1"/>
  <c r="G110" i="1"/>
  <c r="E110" i="1"/>
  <c r="L109" i="1"/>
  <c r="L115" i="1" s="1"/>
  <c r="H109" i="1"/>
  <c r="G109" i="1"/>
  <c r="E109" i="1"/>
  <c r="X108" i="1"/>
  <c r="V108" i="1"/>
  <c r="T108" i="1"/>
  <c r="P108" i="1"/>
  <c r="N108" i="1"/>
  <c r="J108" i="1"/>
  <c r="H108" i="1"/>
  <c r="F108" i="1"/>
  <c r="D108" i="1"/>
  <c r="C108" i="1"/>
  <c r="Y107" i="1"/>
  <c r="W107" i="1"/>
  <c r="U107" i="1"/>
  <c r="R107" i="1"/>
  <c r="R108" i="1" s="1"/>
  <c r="Q107" i="1"/>
  <c r="O107" i="1"/>
  <c r="L107" i="1"/>
  <c r="L108" i="1" s="1"/>
  <c r="K107" i="1"/>
  <c r="I107" i="1"/>
  <c r="G107" i="1"/>
  <c r="E107" i="1"/>
  <c r="Y106" i="1"/>
  <c r="W106" i="1"/>
  <c r="U106" i="1"/>
  <c r="S106" i="1"/>
  <c r="Q106" i="1"/>
  <c r="O106" i="1"/>
  <c r="M106" i="1"/>
  <c r="K106" i="1"/>
  <c r="I106" i="1"/>
  <c r="G106" i="1"/>
  <c r="E106" i="1"/>
  <c r="Y105" i="1"/>
  <c r="W105" i="1"/>
  <c r="U105" i="1"/>
  <c r="S105" i="1"/>
  <c r="Q105" i="1"/>
  <c r="O105" i="1"/>
  <c r="M105" i="1"/>
  <c r="K105" i="1"/>
  <c r="I105" i="1"/>
  <c r="G105" i="1"/>
  <c r="E105" i="1"/>
  <c r="Y104" i="1"/>
  <c r="W104" i="1"/>
  <c r="U104" i="1"/>
  <c r="S104" i="1"/>
  <c r="Q104" i="1"/>
  <c r="O104" i="1"/>
  <c r="M104" i="1"/>
  <c r="K104" i="1"/>
  <c r="I104" i="1"/>
  <c r="G104" i="1"/>
  <c r="E104" i="1"/>
  <c r="X103" i="1"/>
  <c r="V103" i="1"/>
  <c r="T103" i="1"/>
  <c r="P103" i="1"/>
  <c r="N103" i="1"/>
  <c r="L103" i="1"/>
  <c r="J103" i="1"/>
  <c r="F103" i="1"/>
  <c r="D103" i="1"/>
  <c r="C103" i="1"/>
  <c r="R102" i="1"/>
  <c r="R103" i="1" s="1"/>
  <c r="H102" i="1"/>
  <c r="Y102" i="1" s="1"/>
  <c r="G102" i="1"/>
  <c r="E102" i="1"/>
  <c r="H101" i="1"/>
  <c r="W101" i="1" s="1"/>
  <c r="G101" i="1"/>
  <c r="E101" i="1"/>
  <c r="H100" i="1"/>
  <c r="W100" i="1" s="1"/>
  <c r="G100" i="1"/>
  <c r="E100" i="1"/>
  <c r="H99" i="1"/>
  <c r="W99" i="1" s="1"/>
  <c r="G99" i="1"/>
  <c r="E99" i="1"/>
  <c r="H98" i="1"/>
  <c r="W98" i="1" s="1"/>
  <c r="G98" i="1"/>
  <c r="E98" i="1"/>
  <c r="H97" i="1"/>
  <c r="G97" i="1"/>
  <c r="E97" i="1"/>
  <c r="X96" i="1"/>
  <c r="V96" i="1"/>
  <c r="T96" i="1"/>
  <c r="R96" i="1"/>
  <c r="P96" i="1"/>
  <c r="N96" i="1"/>
  <c r="L96" i="1"/>
  <c r="J96" i="1"/>
  <c r="F96" i="1"/>
  <c r="D96" i="1"/>
  <c r="C96" i="1"/>
  <c r="E96" i="1" s="1"/>
  <c r="H95" i="1"/>
  <c r="W95" i="1" s="1"/>
  <c r="G95" i="1"/>
  <c r="E95" i="1"/>
  <c r="H94" i="1"/>
  <c r="W94" i="1" s="1"/>
  <c r="G94" i="1"/>
  <c r="E94" i="1"/>
  <c r="H93" i="1"/>
  <c r="W93" i="1" s="1"/>
  <c r="G93" i="1"/>
  <c r="E93" i="1"/>
  <c r="H92" i="1"/>
  <c r="W92" i="1" s="1"/>
  <c r="G92" i="1"/>
  <c r="E92" i="1"/>
  <c r="H91" i="1"/>
  <c r="W91" i="1" s="1"/>
  <c r="G91" i="1"/>
  <c r="E91" i="1"/>
  <c r="X90" i="1"/>
  <c r="V90" i="1"/>
  <c r="T90" i="1"/>
  <c r="R90" i="1"/>
  <c r="P90" i="1"/>
  <c r="N90" i="1"/>
  <c r="L90" i="1"/>
  <c r="J90" i="1"/>
  <c r="F90" i="1"/>
  <c r="D90" i="1"/>
  <c r="C90" i="1"/>
  <c r="H89" i="1"/>
  <c r="W89" i="1" s="1"/>
  <c r="G89" i="1"/>
  <c r="E89" i="1"/>
  <c r="H88" i="1"/>
  <c r="W88" i="1" s="1"/>
  <c r="G88" i="1"/>
  <c r="E88" i="1"/>
  <c r="H87" i="1"/>
  <c r="W87" i="1" s="1"/>
  <c r="G87" i="1"/>
  <c r="E87" i="1"/>
  <c r="H86" i="1"/>
  <c r="W86" i="1" s="1"/>
  <c r="G86" i="1"/>
  <c r="E86" i="1"/>
  <c r="H85" i="1"/>
  <c r="W85" i="1" s="1"/>
  <c r="G85" i="1"/>
  <c r="E85" i="1"/>
  <c r="H84" i="1"/>
  <c r="W84" i="1" s="1"/>
  <c r="G84" i="1"/>
  <c r="E84" i="1"/>
  <c r="X83" i="1"/>
  <c r="V83" i="1"/>
  <c r="T83" i="1"/>
  <c r="R83" i="1"/>
  <c r="P83" i="1"/>
  <c r="N83" i="1"/>
  <c r="L83" i="1"/>
  <c r="J83" i="1"/>
  <c r="F83" i="1"/>
  <c r="G83" i="1" s="1"/>
  <c r="D83" i="1"/>
  <c r="C83" i="1"/>
  <c r="E83" i="1" s="1"/>
  <c r="H82" i="1"/>
  <c r="W82" i="1" s="1"/>
  <c r="G82" i="1"/>
  <c r="E82" i="1"/>
  <c r="H81" i="1"/>
  <c r="W81" i="1" s="1"/>
  <c r="G81" i="1"/>
  <c r="E81" i="1"/>
  <c r="H80" i="1"/>
  <c r="W80" i="1" s="1"/>
  <c r="G80" i="1"/>
  <c r="E80" i="1"/>
  <c r="H79" i="1"/>
  <c r="W79" i="1" s="1"/>
  <c r="G79" i="1"/>
  <c r="E79" i="1"/>
  <c r="H78" i="1"/>
  <c r="W78" i="1" s="1"/>
  <c r="G78" i="1"/>
  <c r="E78" i="1"/>
  <c r="X77" i="1"/>
  <c r="V77" i="1"/>
  <c r="T77" i="1"/>
  <c r="R77" i="1"/>
  <c r="P77" i="1"/>
  <c r="N77" i="1"/>
  <c r="L77" i="1"/>
  <c r="J77" i="1"/>
  <c r="F77" i="1"/>
  <c r="D77" i="1"/>
  <c r="C77" i="1"/>
  <c r="H76" i="1"/>
  <c r="W76" i="1" s="1"/>
  <c r="G76" i="1"/>
  <c r="E76" i="1"/>
  <c r="H75" i="1"/>
  <c r="W75" i="1" s="1"/>
  <c r="G75" i="1"/>
  <c r="E75" i="1"/>
  <c r="H74" i="1"/>
  <c r="W74" i="1" s="1"/>
  <c r="G74" i="1"/>
  <c r="E74" i="1"/>
  <c r="H73" i="1"/>
  <c r="W73" i="1" s="1"/>
  <c r="G73" i="1"/>
  <c r="E73" i="1"/>
  <c r="H72" i="1"/>
  <c r="W72" i="1" s="1"/>
  <c r="G72" i="1"/>
  <c r="E72" i="1"/>
  <c r="H71" i="1"/>
  <c r="W71" i="1" s="1"/>
  <c r="G71" i="1"/>
  <c r="E71" i="1"/>
  <c r="X70" i="1"/>
  <c r="V70" i="1"/>
  <c r="R70" i="1"/>
  <c r="P70" i="1"/>
  <c r="N70" i="1"/>
  <c r="J70" i="1"/>
  <c r="F70" i="1"/>
  <c r="D70" i="1"/>
  <c r="C70" i="1"/>
  <c r="E70" i="1" s="1"/>
  <c r="H69" i="1"/>
  <c r="S69" i="1" s="1"/>
  <c r="G69" i="1"/>
  <c r="E69" i="1"/>
  <c r="T68" i="1"/>
  <c r="H68" i="1"/>
  <c r="Y68" i="1" s="1"/>
  <c r="G68" i="1"/>
  <c r="E68" i="1"/>
  <c r="L67" i="1"/>
  <c r="L70" i="1" s="1"/>
  <c r="H67" i="1"/>
  <c r="U67" i="1" s="1"/>
  <c r="G67" i="1"/>
  <c r="E67" i="1"/>
  <c r="H66" i="1"/>
  <c r="S66" i="1" s="1"/>
  <c r="G66" i="1"/>
  <c r="E66" i="1"/>
  <c r="H65" i="1"/>
  <c r="W65" i="1" s="1"/>
  <c r="G65" i="1"/>
  <c r="E65" i="1"/>
  <c r="H64" i="1"/>
  <c r="G64" i="1"/>
  <c r="E64" i="1"/>
  <c r="X63" i="1"/>
  <c r="V63" i="1"/>
  <c r="R63" i="1"/>
  <c r="P63" i="1"/>
  <c r="N63" i="1"/>
  <c r="L63" i="1"/>
  <c r="J63" i="1"/>
  <c r="F63" i="1"/>
  <c r="D63" i="1"/>
  <c r="G63" i="1" s="1"/>
  <c r="C63" i="1"/>
  <c r="H62" i="1"/>
  <c r="W62" i="1" s="1"/>
  <c r="G62" i="1"/>
  <c r="E62" i="1"/>
  <c r="T61" i="1"/>
  <c r="T63" i="1" s="1"/>
  <c r="H61" i="1"/>
  <c r="Y61" i="1" s="1"/>
  <c r="G61" i="1"/>
  <c r="E61" i="1"/>
  <c r="H60" i="1"/>
  <c r="W60" i="1" s="1"/>
  <c r="G60" i="1"/>
  <c r="E60" i="1"/>
  <c r="H59" i="1"/>
  <c r="W59" i="1" s="1"/>
  <c r="G59" i="1"/>
  <c r="E59" i="1"/>
  <c r="H58" i="1"/>
  <c r="W58" i="1" s="1"/>
  <c r="G58" i="1"/>
  <c r="E58" i="1"/>
  <c r="H57" i="1"/>
  <c r="G57" i="1"/>
  <c r="E57" i="1"/>
  <c r="X56" i="1"/>
  <c r="V56" i="1"/>
  <c r="T56" i="1"/>
  <c r="R56" i="1"/>
  <c r="P56" i="1"/>
  <c r="N56" i="1"/>
  <c r="L56" i="1"/>
  <c r="J56" i="1"/>
  <c r="F56" i="1"/>
  <c r="D56" i="1"/>
  <c r="C56" i="1"/>
  <c r="E56" i="1" s="1"/>
  <c r="H55" i="1"/>
  <c r="W55" i="1" s="1"/>
  <c r="G55" i="1"/>
  <c r="E55" i="1"/>
  <c r="H54" i="1"/>
  <c r="W54" i="1" s="1"/>
  <c r="G54" i="1"/>
  <c r="E54" i="1"/>
  <c r="H53" i="1"/>
  <c r="W53" i="1" s="1"/>
  <c r="G53" i="1"/>
  <c r="E53" i="1"/>
  <c r="H52" i="1"/>
  <c r="W52" i="1" s="1"/>
  <c r="G52" i="1"/>
  <c r="E52" i="1"/>
  <c r="H51" i="1"/>
  <c r="W51" i="1" s="1"/>
  <c r="G51" i="1"/>
  <c r="E51" i="1"/>
  <c r="H50" i="1"/>
  <c r="W50" i="1" s="1"/>
  <c r="G50" i="1"/>
  <c r="E50" i="1"/>
  <c r="X49" i="1"/>
  <c r="V49" i="1"/>
  <c r="T49" i="1"/>
  <c r="R49" i="1"/>
  <c r="P49" i="1"/>
  <c r="N49" i="1"/>
  <c r="L49" i="1"/>
  <c r="J49" i="1"/>
  <c r="F49" i="1"/>
  <c r="D49" i="1"/>
  <c r="C49" i="1"/>
  <c r="H48" i="1"/>
  <c r="W48" i="1" s="1"/>
  <c r="G48" i="1"/>
  <c r="E48" i="1"/>
  <c r="H47" i="1"/>
  <c r="W47" i="1" s="1"/>
  <c r="G47" i="1"/>
  <c r="E47" i="1"/>
  <c r="H46" i="1"/>
  <c r="W46" i="1" s="1"/>
  <c r="G46" i="1"/>
  <c r="E46" i="1"/>
  <c r="H45" i="1"/>
  <c r="W45" i="1" s="1"/>
  <c r="G45" i="1"/>
  <c r="E45" i="1"/>
  <c r="H44" i="1"/>
  <c r="W44" i="1" s="1"/>
  <c r="G44" i="1"/>
  <c r="E44" i="1"/>
  <c r="H43" i="1"/>
  <c r="G43" i="1"/>
  <c r="E43" i="1"/>
  <c r="X41" i="1"/>
  <c r="V41" i="1"/>
  <c r="T41" i="1"/>
  <c r="R41" i="1"/>
  <c r="P41" i="1"/>
  <c r="N41" i="1"/>
  <c r="L41" i="1"/>
  <c r="J41" i="1"/>
  <c r="F41" i="1"/>
  <c r="D41" i="1"/>
  <c r="C41" i="1"/>
  <c r="E41" i="1" s="1"/>
  <c r="H40" i="1"/>
  <c r="W40" i="1" s="1"/>
  <c r="G40" i="1"/>
  <c r="E40" i="1"/>
  <c r="H39" i="1"/>
  <c r="W39" i="1" s="1"/>
  <c r="G39" i="1"/>
  <c r="E39" i="1"/>
  <c r="H38" i="1"/>
  <c r="W38" i="1" s="1"/>
  <c r="G38" i="1"/>
  <c r="E38" i="1"/>
  <c r="H37" i="1"/>
  <c r="W37" i="1" s="1"/>
  <c r="G37" i="1"/>
  <c r="E37" i="1"/>
  <c r="H36" i="1"/>
  <c r="W36" i="1" s="1"/>
  <c r="G36" i="1"/>
  <c r="E36" i="1"/>
  <c r="H35" i="1"/>
  <c r="W35" i="1" s="1"/>
  <c r="G35" i="1"/>
  <c r="E35" i="1"/>
  <c r="X34" i="1"/>
  <c r="V34" i="1"/>
  <c r="T34" i="1"/>
  <c r="R34" i="1"/>
  <c r="P34" i="1"/>
  <c r="N34" i="1"/>
  <c r="L34" i="1"/>
  <c r="J34" i="1"/>
  <c r="F34" i="1"/>
  <c r="D34" i="1"/>
  <c r="C34" i="1"/>
  <c r="H33" i="1"/>
  <c r="W33" i="1" s="1"/>
  <c r="G33" i="1"/>
  <c r="E33" i="1"/>
  <c r="H32" i="1"/>
  <c r="W32" i="1" s="1"/>
  <c r="G32" i="1"/>
  <c r="E32" i="1"/>
  <c r="H31" i="1"/>
  <c r="W31" i="1" s="1"/>
  <c r="G31" i="1"/>
  <c r="E31" i="1"/>
  <c r="H30" i="1"/>
  <c r="W30" i="1" s="1"/>
  <c r="G30" i="1"/>
  <c r="E30" i="1"/>
  <c r="H29" i="1"/>
  <c r="W29" i="1" s="1"/>
  <c r="G29" i="1"/>
  <c r="E29" i="1"/>
  <c r="H28" i="1"/>
  <c r="G28" i="1"/>
  <c r="E28" i="1"/>
  <c r="X27" i="1"/>
  <c r="V27" i="1"/>
  <c r="T27" i="1"/>
  <c r="R27" i="1"/>
  <c r="P27" i="1"/>
  <c r="N27" i="1"/>
  <c r="L27" i="1"/>
  <c r="J27" i="1"/>
  <c r="F27" i="1"/>
  <c r="D27" i="1"/>
  <c r="C27" i="1"/>
  <c r="E27" i="1" s="1"/>
  <c r="H26" i="1"/>
  <c r="W26" i="1" s="1"/>
  <c r="G26" i="1"/>
  <c r="E26" i="1"/>
  <c r="H25" i="1"/>
  <c r="W25" i="1" s="1"/>
  <c r="G25" i="1"/>
  <c r="E25" i="1"/>
  <c r="H24" i="1"/>
  <c r="W24" i="1" s="1"/>
  <c r="G24" i="1"/>
  <c r="E24" i="1"/>
  <c r="H23" i="1"/>
  <c r="W23" i="1" s="1"/>
  <c r="G23" i="1"/>
  <c r="E23" i="1"/>
  <c r="H22" i="1"/>
  <c r="W22" i="1" s="1"/>
  <c r="G22" i="1"/>
  <c r="E22" i="1"/>
  <c r="X21" i="1"/>
  <c r="V21" i="1"/>
  <c r="T21" i="1"/>
  <c r="R21" i="1"/>
  <c r="P21" i="1"/>
  <c r="N21" i="1"/>
  <c r="L21" i="1"/>
  <c r="J21" i="1"/>
  <c r="F21" i="1"/>
  <c r="D21" i="1"/>
  <c r="C21" i="1"/>
  <c r="H20" i="1"/>
  <c r="W20" i="1" s="1"/>
  <c r="G20" i="1"/>
  <c r="E20" i="1"/>
  <c r="H19" i="1"/>
  <c r="W19" i="1" s="1"/>
  <c r="G19" i="1"/>
  <c r="E19" i="1"/>
  <c r="H18" i="1"/>
  <c r="W18" i="1" s="1"/>
  <c r="G18" i="1"/>
  <c r="E18" i="1"/>
  <c r="X17" i="1"/>
  <c r="V17" i="1"/>
  <c r="T17" i="1"/>
  <c r="P17" i="1"/>
  <c r="N17" i="1"/>
  <c r="L17" i="1"/>
  <c r="J17" i="1"/>
  <c r="F17" i="1"/>
  <c r="D17" i="1"/>
  <c r="C17" i="1"/>
  <c r="E17" i="1" s="1"/>
  <c r="H16" i="1"/>
  <c r="W16" i="1" s="1"/>
  <c r="G16" i="1"/>
  <c r="E16" i="1"/>
  <c r="H15" i="1"/>
  <c r="W15" i="1" s="1"/>
  <c r="G15" i="1"/>
  <c r="E15" i="1"/>
  <c r="R14" i="1"/>
  <c r="R17" i="1" s="1"/>
  <c r="H14" i="1"/>
  <c r="Y14" i="1" s="1"/>
  <c r="G14" i="1"/>
  <c r="E14" i="1"/>
  <c r="H13" i="1"/>
  <c r="W13" i="1" s="1"/>
  <c r="G13" i="1"/>
  <c r="E13" i="1"/>
  <c r="H12" i="1"/>
  <c r="W12" i="1" s="1"/>
  <c r="G12" i="1"/>
  <c r="E12" i="1"/>
  <c r="H11" i="1"/>
  <c r="G11" i="1"/>
  <c r="E11" i="1"/>
  <c r="H17" i="1" l="1"/>
  <c r="I46" i="1"/>
  <c r="G103" i="1"/>
  <c r="S108" i="1"/>
  <c r="H115" i="1"/>
  <c r="I115" i="1" s="1"/>
  <c r="H99" i="2"/>
  <c r="I99" i="2" s="1"/>
  <c r="I22" i="5"/>
  <c r="I45" i="5"/>
  <c r="G49" i="5"/>
  <c r="H56" i="5"/>
  <c r="I56" i="5" s="1"/>
  <c r="E62" i="5"/>
  <c r="I75" i="5"/>
  <c r="G79" i="5"/>
  <c r="I84" i="5"/>
  <c r="I56" i="7"/>
  <c r="H34" i="1"/>
  <c r="I34" i="1" s="1"/>
  <c r="G27" i="1"/>
  <c r="M108" i="1"/>
  <c r="H120" i="1"/>
  <c r="H36" i="5"/>
  <c r="M36" i="5" s="1"/>
  <c r="E49" i="1"/>
  <c r="H63" i="1"/>
  <c r="H103" i="1"/>
  <c r="I18" i="1"/>
  <c r="E21" i="1"/>
  <c r="H49" i="1"/>
  <c r="I49" i="1" s="1"/>
  <c r="G56" i="1"/>
  <c r="H70" i="1"/>
  <c r="S70" i="1" s="1"/>
  <c r="E103" i="1"/>
  <c r="G108" i="1"/>
  <c r="H42" i="5"/>
  <c r="E49" i="5"/>
  <c r="H62" i="5"/>
  <c r="I62" i="5" s="1"/>
  <c r="G91" i="5"/>
  <c r="G56" i="7"/>
  <c r="H19" i="10"/>
  <c r="D19" i="10"/>
  <c r="F19" i="10"/>
  <c r="J20" i="9"/>
  <c r="L20" i="9"/>
  <c r="N20" i="9"/>
  <c r="P20" i="9"/>
  <c r="R20" i="9"/>
  <c r="T20" i="9"/>
  <c r="V20" i="9"/>
  <c r="F20" i="9"/>
  <c r="D20" i="9"/>
  <c r="I58" i="7"/>
  <c r="E29" i="7"/>
  <c r="G77" i="7"/>
  <c r="I77" i="7"/>
  <c r="G79" i="7"/>
  <c r="I79" i="7"/>
  <c r="E80" i="7"/>
  <c r="E88" i="7"/>
  <c r="Y55" i="7"/>
  <c r="Y57" i="7"/>
  <c r="G53" i="7"/>
  <c r="I53" i="7"/>
  <c r="G55" i="7"/>
  <c r="I55" i="7"/>
  <c r="Y56" i="7"/>
  <c r="G57" i="7"/>
  <c r="I57" i="7"/>
  <c r="Y58" i="7"/>
  <c r="E59" i="7"/>
  <c r="G61" i="7"/>
  <c r="I61" i="7"/>
  <c r="Q52" i="7"/>
  <c r="Q54" i="7"/>
  <c r="E50" i="7"/>
  <c r="G52" i="7"/>
  <c r="I52" i="7"/>
  <c r="Q53" i="7"/>
  <c r="G54" i="7"/>
  <c r="I54" i="7"/>
  <c r="Q55" i="7"/>
  <c r="Q56" i="7"/>
  <c r="Q57" i="7"/>
  <c r="Q58" i="7"/>
  <c r="E66" i="7"/>
  <c r="E72" i="7"/>
  <c r="G74" i="7"/>
  <c r="M15" i="7"/>
  <c r="U15" i="7"/>
  <c r="M17" i="7"/>
  <c r="U17" i="7"/>
  <c r="M18" i="7"/>
  <c r="U18" i="7"/>
  <c r="M19" i="7"/>
  <c r="U19" i="7"/>
  <c r="M20" i="7"/>
  <c r="U20" i="7"/>
  <c r="M21" i="7"/>
  <c r="U21" i="7"/>
  <c r="M34" i="7"/>
  <c r="U34" i="7"/>
  <c r="M35" i="7"/>
  <c r="U35" i="7"/>
  <c r="M38" i="7"/>
  <c r="U38" i="7"/>
  <c r="M39" i="7"/>
  <c r="U39" i="7"/>
  <c r="M40" i="7"/>
  <c r="U40" i="7"/>
  <c r="M41" i="7"/>
  <c r="U41" i="7"/>
  <c r="M42" i="7"/>
  <c r="U42" i="7"/>
  <c r="M45" i="7"/>
  <c r="U45" i="7"/>
  <c r="M46" i="7"/>
  <c r="U46" i="7"/>
  <c r="M47" i="7"/>
  <c r="U47" i="7"/>
  <c r="M48" i="7"/>
  <c r="U48" i="7"/>
  <c r="M49" i="7"/>
  <c r="U49" i="7"/>
  <c r="M52" i="7"/>
  <c r="U52" i="7"/>
  <c r="M53" i="7"/>
  <c r="U53" i="7"/>
  <c r="M54" i="7"/>
  <c r="U54" i="7"/>
  <c r="M55" i="7"/>
  <c r="U55" i="7"/>
  <c r="M56" i="7"/>
  <c r="U56" i="7"/>
  <c r="M57" i="7"/>
  <c r="U57" i="7"/>
  <c r="M58" i="7"/>
  <c r="U58" i="7"/>
  <c r="M61" i="7"/>
  <c r="K72" i="7"/>
  <c r="O72" i="7"/>
  <c r="S72" i="7"/>
  <c r="W72" i="7"/>
  <c r="M78" i="7"/>
  <c r="G15" i="7"/>
  <c r="I15" i="7"/>
  <c r="Q15" i="7"/>
  <c r="Y15" i="7"/>
  <c r="G17" i="7"/>
  <c r="I17" i="7"/>
  <c r="Q17" i="7"/>
  <c r="Y17" i="7"/>
  <c r="G18" i="7"/>
  <c r="I18" i="7"/>
  <c r="Q18" i="7"/>
  <c r="Y18" i="7"/>
  <c r="G19" i="7"/>
  <c r="I19" i="7"/>
  <c r="Q19" i="7"/>
  <c r="Y19" i="7"/>
  <c r="G20" i="7"/>
  <c r="I20" i="7"/>
  <c r="Q20" i="7"/>
  <c r="Y20" i="7"/>
  <c r="G21" i="7"/>
  <c r="I21" i="7"/>
  <c r="Q21" i="7"/>
  <c r="Y21" i="7"/>
  <c r="H22" i="7"/>
  <c r="I22" i="7" s="1"/>
  <c r="H29" i="7"/>
  <c r="W29" i="7" s="1"/>
  <c r="G34" i="7"/>
  <c r="I34" i="7"/>
  <c r="Q34" i="7"/>
  <c r="Y34" i="7"/>
  <c r="G35" i="7"/>
  <c r="I35" i="7"/>
  <c r="Q35" i="7"/>
  <c r="Y35" i="7"/>
  <c r="E36" i="7"/>
  <c r="G38" i="7"/>
  <c r="I38" i="7"/>
  <c r="Q38" i="7"/>
  <c r="Y38" i="7"/>
  <c r="G39" i="7"/>
  <c r="I39" i="7"/>
  <c r="Q39" i="7"/>
  <c r="Y39" i="7"/>
  <c r="G40" i="7"/>
  <c r="I40" i="7"/>
  <c r="Q40" i="7"/>
  <c r="Y40" i="7"/>
  <c r="G41" i="7"/>
  <c r="I41" i="7"/>
  <c r="Q41" i="7"/>
  <c r="Y41" i="7"/>
  <c r="G42" i="7"/>
  <c r="I42" i="7"/>
  <c r="Q42" i="7"/>
  <c r="Y42" i="7"/>
  <c r="E43" i="7"/>
  <c r="G45" i="7"/>
  <c r="I45" i="7"/>
  <c r="Q45" i="7"/>
  <c r="Y45" i="7"/>
  <c r="G46" i="7"/>
  <c r="I46" i="7"/>
  <c r="Q46" i="7"/>
  <c r="Y46" i="7"/>
  <c r="G47" i="7"/>
  <c r="I47" i="7"/>
  <c r="Q47" i="7"/>
  <c r="Y47" i="7"/>
  <c r="G48" i="7"/>
  <c r="I48" i="7"/>
  <c r="Q48" i="7"/>
  <c r="Y48" i="7"/>
  <c r="G49" i="7"/>
  <c r="I49" i="7"/>
  <c r="Q49" i="7"/>
  <c r="Y49" i="7"/>
  <c r="Y52" i="7"/>
  <c r="Y53" i="7"/>
  <c r="Y54" i="7"/>
  <c r="M72" i="7"/>
  <c r="Q72" i="7"/>
  <c r="U72" i="7"/>
  <c r="Y72" i="7"/>
  <c r="G76" i="7"/>
  <c r="M77" i="7"/>
  <c r="G78" i="7"/>
  <c r="I78" i="7"/>
  <c r="Y29" i="7"/>
  <c r="U29" i="7"/>
  <c r="Q29" i="7"/>
  <c r="M29" i="7"/>
  <c r="I29" i="7"/>
  <c r="K15" i="7"/>
  <c r="O15" i="7"/>
  <c r="S15" i="7"/>
  <c r="G16" i="7"/>
  <c r="I16" i="7"/>
  <c r="M16" i="7"/>
  <c r="Q16" i="7"/>
  <c r="U16" i="7"/>
  <c r="Y16" i="7"/>
  <c r="K17" i="7"/>
  <c r="O17" i="7"/>
  <c r="S17" i="7"/>
  <c r="K18" i="7"/>
  <c r="O18" i="7"/>
  <c r="S18" i="7"/>
  <c r="K19" i="7"/>
  <c r="O19" i="7"/>
  <c r="S19" i="7"/>
  <c r="K20" i="7"/>
  <c r="O20" i="7"/>
  <c r="S20" i="7"/>
  <c r="K21" i="7"/>
  <c r="O21" i="7"/>
  <c r="S21" i="7"/>
  <c r="E22" i="7"/>
  <c r="G24" i="7"/>
  <c r="I24" i="7"/>
  <c r="M24" i="7"/>
  <c r="Q24" i="7"/>
  <c r="U24" i="7"/>
  <c r="Y24" i="7"/>
  <c r="G25" i="7"/>
  <c r="I25" i="7"/>
  <c r="M25" i="7"/>
  <c r="Q25" i="7"/>
  <c r="U25" i="7"/>
  <c r="Y25" i="7"/>
  <c r="G26" i="7"/>
  <c r="I26" i="7"/>
  <c r="M26" i="7"/>
  <c r="Q26" i="7"/>
  <c r="U26" i="7"/>
  <c r="Y26" i="7"/>
  <c r="G27" i="7"/>
  <c r="I27" i="7"/>
  <c r="M27" i="7"/>
  <c r="Q27" i="7"/>
  <c r="U27" i="7"/>
  <c r="Y27" i="7"/>
  <c r="G28" i="7"/>
  <c r="I28" i="7"/>
  <c r="M28" i="7"/>
  <c r="Q28" i="7"/>
  <c r="U28" i="7"/>
  <c r="Y28" i="7"/>
  <c r="G31" i="7"/>
  <c r="I31" i="7"/>
  <c r="M31" i="7"/>
  <c r="Q31" i="7"/>
  <c r="U31" i="7"/>
  <c r="Y31" i="7"/>
  <c r="G32" i="7"/>
  <c r="I32" i="7"/>
  <c r="M32" i="7"/>
  <c r="Q32" i="7"/>
  <c r="U32" i="7"/>
  <c r="Y32" i="7"/>
  <c r="G33" i="7"/>
  <c r="I33" i="7"/>
  <c r="M33" i="7"/>
  <c r="H43" i="7"/>
  <c r="I43" i="7" s="1"/>
  <c r="H59" i="7"/>
  <c r="I59" i="7" s="1"/>
  <c r="J89" i="7"/>
  <c r="P89" i="7"/>
  <c r="T89" i="7"/>
  <c r="X89" i="7"/>
  <c r="W33" i="7"/>
  <c r="S33" i="7"/>
  <c r="O33" i="7"/>
  <c r="K16" i="7"/>
  <c r="O16" i="7"/>
  <c r="S16" i="7"/>
  <c r="K24" i="7"/>
  <c r="O24" i="7"/>
  <c r="S24" i="7"/>
  <c r="K25" i="7"/>
  <c r="O25" i="7"/>
  <c r="S25" i="7"/>
  <c r="K26" i="7"/>
  <c r="O26" i="7"/>
  <c r="S26" i="7"/>
  <c r="K27" i="7"/>
  <c r="O27" i="7"/>
  <c r="S27" i="7"/>
  <c r="K28" i="7"/>
  <c r="O28" i="7"/>
  <c r="S28" i="7"/>
  <c r="K31" i="7"/>
  <c r="O31" i="7"/>
  <c r="S31" i="7"/>
  <c r="K32" i="7"/>
  <c r="O32" i="7"/>
  <c r="S32" i="7"/>
  <c r="K33" i="7"/>
  <c r="Q33" i="7"/>
  <c r="Y33" i="7"/>
  <c r="H36" i="7"/>
  <c r="I36" i="7" s="1"/>
  <c r="K43" i="7"/>
  <c r="H50" i="7"/>
  <c r="I50" i="7" s="1"/>
  <c r="K59" i="7"/>
  <c r="O59" i="7"/>
  <c r="S59" i="7"/>
  <c r="C89" i="7"/>
  <c r="L89" i="7"/>
  <c r="R89" i="7"/>
  <c r="V89" i="7"/>
  <c r="U61" i="7"/>
  <c r="Y61" i="7"/>
  <c r="G62" i="7"/>
  <c r="I62" i="7"/>
  <c r="M62" i="7"/>
  <c r="Q62" i="7"/>
  <c r="U62" i="7"/>
  <c r="Y62" i="7"/>
  <c r="G63" i="7"/>
  <c r="I63" i="7"/>
  <c r="M63" i="7"/>
  <c r="Q63" i="7"/>
  <c r="U63" i="7"/>
  <c r="Y63" i="7"/>
  <c r="G64" i="7"/>
  <c r="I64" i="7"/>
  <c r="M64" i="7"/>
  <c r="Q64" i="7"/>
  <c r="U64" i="7"/>
  <c r="Y64" i="7"/>
  <c r="G65" i="7"/>
  <c r="I65" i="7"/>
  <c r="M65" i="7"/>
  <c r="Q65" i="7"/>
  <c r="U65" i="7"/>
  <c r="Y65" i="7"/>
  <c r="H66" i="7"/>
  <c r="S66" i="7" s="1"/>
  <c r="K68" i="7"/>
  <c r="O68" i="7"/>
  <c r="S68" i="7"/>
  <c r="W68" i="7"/>
  <c r="K69" i="7"/>
  <c r="O69" i="7"/>
  <c r="S69" i="7"/>
  <c r="W69" i="7"/>
  <c r="K70" i="7"/>
  <c r="O70" i="7"/>
  <c r="S70" i="7"/>
  <c r="W70" i="7"/>
  <c r="K71" i="7"/>
  <c r="O71" i="7"/>
  <c r="S71" i="7"/>
  <c r="W71" i="7"/>
  <c r="I74" i="7"/>
  <c r="M74" i="7"/>
  <c r="Q74" i="7"/>
  <c r="U74" i="7"/>
  <c r="Y74" i="7"/>
  <c r="G75" i="7"/>
  <c r="I75" i="7"/>
  <c r="M75" i="7"/>
  <c r="Q75" i="7"/>
  <c r="U75" i="7"/>
  <c r="Y75" i="7"/>
  <c r="I76" i="7"/>
  <c r="M76" i="7"/>
  <c r="Q76" i="7"/>
  <c r="U76" i="7"/>
  <c r="Y76" i="7"/>
  <c r="Q77" i="7"/>
  <c r="U77" i="7"/>
  <c r="Y77" i="7"/>
  <c r="Q78" i="7"/>
  <c r="U78" i="7"/>
  <c r="Y78" i="7"/>
  <c r="M79" i="7"/>
  <c r="Q79" i="7"/>
  <c r="U79" i="7"/>
  <c r="Y79" i="7"/>
  <c r="H80" i="7"/>
  <c r="O80" i="7" s="1"/>
  <c r="G82" i="7"/>
  <c r="I82" i="7"/>
  <c r="M82" i="7"/>
  <c r="Q82" i="7"/>
  <c r="U82" i="7"/>
  <c r="Y82" i="7"/>
  <c r="G83" i="7"/>
  <c r="I83" i="7"/>
  <c r="M83" i="7"/>
  <c r="Q83" i="7"/>
  <c r="U83" i="7"/>
  <c r="Y83" i="7"/>
  <c r="G84" i="7"/>
  <c r="I84" i="7"/>
  <c r="M84" i="7"/>
  <c r="Q84" i="7"/>
  <c r="U84" i="7"/>
  <c r="Y84" i="7"/>
  <c r="G85" i="7"/>
  <c r="I85" i="7"/>
  <c r="M85" i="7"/>
  <c r="Q85" i="7"/>
  <c r="U85" i="7"/>
  <c r="Y85" i="7"/>
  <c r="G86" i="7"/>
  <c r="I86" i="7"/>
  <c r="M86" i="7"/>
  <c r="Q86" i="7"/>
  <c r="U86" i="7"/>
  <c r="Y86" i="7"/>
  <c r="G87" i="7"/>
  <c r="I87" i="7"/>
  <c r="M87" i="7"/>
  <c r="Q87" i="7"/>
  <c r="U87" i="7"/>
  <c r="Y87" i="7"/>
  <c r="H88" i="7"/>
  <c r="Q88" i="7" s="1"/>
  <c r="D89" i="7"/>
  <c r="F89" i="7"/>
  <c r="N89" i="7"/>
  <c r="K34" i="7"/>
  <c r="O34" i="7"/>
  <c r="S34" i="7"/>
  <c r="K35" i="7"/>
  <c r="O35" i="7"/>
  <c r="S35" i="7"/>
  <c r="K38" i="7"/>
  <c r="O38" i="7"/>
  <c r="S38" i="7"/>
  <c r="K39" i="7"/>
  <c r="O39" i="7"/>
  <c r="S39" i="7"/>
  <c r="K40" i="7"/>
  <c r="O40" i="7"/>
  <c r="S40" i="7"/>
  <c r="K41" i="7"/>
  <c r="O41" i="7"/>
  <c r="S41" i="7"/>
  <c r="K42" i="7"/>
  <c r="O42" i="7"/>
  <c r="S42" i="7"/>
  <c r="K45" i="7"/>
  <c r="O45" i="7"/>
  <c r="S45" i="7"/>
  <c r="K46" i="7"/>
  <c r="O46" i="7"/>
  <c r="S46" i="7"/>
  <c r="K47" i="7"/>
  <c r="O47" i="7"/>
  <c r="S47" i="7"/>
  <c r="K48" i="7"/>
  <c r="O48" i="7"/>
  <c r="S48" i="7"/>
  <c r="K49" i="7"/>
  <c r="O49" i="7"/>
  <c r="S49" i="7"/>
  <c r="K52" i="7"/>
  <c r="O52" i="7"/>
  <c r="S52" i="7"/>
  <c r="K53" i="7"/>
  <c r="O53" i="7"/>
  <c r="S53" i="7"/>
  <c r="K54" i="7"/>
  <c r="O54" i="7"/>
  <c r="S54" i="7"/>
  <c r="K55" i="7"/>
  <c r="O55" i="7"/>
  <c r="S55" i="7"/>
  <c r="K56" i="7"/>
  <c r="O56" i="7"/>
  <c r="S56" i="7"/>
  <c r="K57" i="7"/>
  <c r="O57" i="7"/>
  <c r="S57" i="7"/>
  <c r="K58" i="7"/>
  <c r="O58" i="7"/>
  <c r="S58" i="7"/>
  <c r="K61" i="7"/>
  <c r="O61" i="7"/>
  <c r="S61" i="7"/>
  <c r="K62" i="7"/>
  <c r="O62" i="7"/>
  <c r="S62" i="7"/>
  <c r="K63" i="7"/>
  <c r="O63" i="7"/>
  <c r="S63" i="7"/>
  <c r="K64" i="7"/>
  <c r="O64" i="7"/>
  <c r="S64" i="7"/>
  <c r="K65" i="7"/>
  <c r="O65" i="7"/>
  <c r="S65" i="7"/>
  <c r="G68" i="7"/>
  <c r="I68" i="7"/>
  <c r="M68" i="7"/>
  <c r="Q68" i="7"/>
  <c r="U68" i="7"/>
  <c r="G69" i="7"/>
  <c r="I69" i="7"/>
  <c r="M69" i="7"/>
  <c r="Q69" i="7"/>
  <c r="U69" i="7"/>
  <c r="G70" i="7"/>
  <c r="I70" i="7"/>
  <c r="M70" i="7"/>
  <c r="Q70" i="7"/>
  <c r="U70" i="7"/>
  <c r="G71" i="7"/>
  <c r="I71" i="7"/>
  <c r="M71" i="7"/>
  <c r="Q71" i="7"/>
  <c r="U71" i="7"/>
  <c r="G72" i="7"/>
  <c r="K74" i="7"/>
  <c r="O74" i="7"/>
  <c r="S74" i="7"/>
  <c r="K75" i="7"/>
  <c r="O75" i="7"/>
  <c r="S75" i="7"/>
  <c r="K76" i="7"/>
  <c r="O76" i="7"/>
  <c r="S76" i="7"/>
  <c r="K77" i="7"/>
  <c r="O77" i="7"/>
  <c r="S77" i="7"/>
  <c r="K78" i="7"/>
  <c r="O78" i="7"/>
  <c r="S78" i="7"/>
  <c r="K79" i="7"/>
  <c r="O79" i="7"/>
  <c r="S79" i="7"/>
  <c r="K82" i="7"/>
  <c r="O82" i="7"/>
  <c r="S82" i="7"/>
  <c r="K83" i="7"/>
  <c r="O83" i="7"/>
  <c r="S83" i="7"/>
  <c r="K84" i="7"/>
  <c r="O84" i="7"/>
  <c r="S84" i="7"/>
  <c r="K85" i="7"/>
  <c r="O85" i="7"/>
  <c r="S85" i="7"/>
  <c r="K86" i="7"/>
  <c r="O86" i="7"/>
  <c r="S86" i="7"/>
  <c r="K87" i="7"/>
  <c r="O87" i="7"/>
  <c r="S87" i="7"/>
  <c r="G42" i="5"/>
  <c r="I52" i="5"/>
  <c r="I28" i="5"/>
  <c r="I54" i="5"/>
  <c r="I60" i="5"/>
  <c r="E85" i="5"/>
  <c r="G85" i="5"/>
  <c r="M14" i="5"/>
  <c r="T14" i="5"/>
  <c r="M16" i="5"/>
  <c r="T16" i="5"/>
  <c r="M18" i="5"/>
  <c r="T18" i="5"/>
  <c r="G20" i="5"/>
  <c r="Q22" i="5"/>
  <c r="I24" i="5"/>
  <c r="Q24" i="5"/>
  <c r="I26" i="5"/>
  <c r="Q26" i="5"/>
  <c r="Q28" i="5"/>
  <c r="I30" i="5"/>
  <c r="Q30" i="5"/>
  <c r="I32" i="5"/>
  <c r="Q32" i="5"/>
  <c r="M35" i="5"/>
  <c r="T35" i="5"/>
  <c r="V35" i="5" s="1"/>
  <c r="W35" i="5" s="1"/>
  <c r="M37" i="5"/>
  <c r="T37" i="5"/>
  <c r="U37" i="5" s="1"/>
  <c r="M39" i="5"/>
  <c r="T39" i="5"/>
  <c r="V39" i="5" s="1"/>
  <c r="W39" i="5" s="1"/>
  <c r="M41" i="5"/>
  <c r="T41" i="5"/>
  <c r="U41" i="5" s="1"/>
  <c r="M43" i="5"/>
  <c r="T43" i="5"/>
  <c r="U43" i="5" s="1"/>
  <c r="M45" i="5"/>
  <c r="T45" i="5"/>
  <c r="U45" i="5" s="1"/>
  <c r="M47" i="5"/>
  <c r="T47" i="5"/>
  <c r="U47" i="5" s="1"/>
  <c r="I48" i="5"/>
  <c r="Q48" i="5"/>
  <c r="I50" i="5"/>
  <c r="Q50" i="5"/>
  <c r="Q52" i="5"/>
  <c r="Q54" i="5"/>
  <c r="E56" i="5"/>
  <c r="M58" i="5"/>
  <c r="T58" i="5"/>
  <c r="M60" i="5"/>
  <c r="T60" i="5"/>
  <c r="U60" i="5" s="1"/>
  <c r="M65" i="5"/>
  <c r="E67" i="5"/>
  <c r="H73" i="5"/>
  <c r="I73" i="5" s="1"/>
  <c r="G73" i="5"/>
  <c r="M84" i="5"/>
  <c r="T84" i="5"/>
  <c r="U84" i="5" s="1"/>
  <c r="M86" i="5"/>
  <c r="T86" i="5"/>
  <c r="U86" i="5" s="1"/>
  <c r="M88" i="5"/>
  <c r="U88" i="5"/>
  <c r="I90" i="5"/>
  <c r="Q90" i="5"/>
  <c r="I14" i="5"/>
  <c r="Q14" i="5"/>
  <c r="H20" i="5"/>
  <c r="I20" i="5" s="1"/>
  <c r="I16" i="5"/>
  <c r="Q16" i="5"/>
  <c r="I18" i="5"/>
  <c r="Q18" i="5"/>
  <c r="M22" i="5"/>
  <c r="T22" i="5"/>
  <c r="U22" i="5" s="1"/>
  <c r="M24" i="5"/>
  <c r="T24" i="5"/>
  <c r="U24" i="5" s="1"/>
  <c r="M26" i="5"/>
  <c r="T26" i="5"/>
  <c r="M28" i="5"/>
  <c r="T28" i="5"/>
  <c r="V28" i="5" s="1"/>
  <c r="W28" i="5" s="1"/>
  <c r="G29" i="5"/>
  <c r="M30" i="5"/>
  <c r="T30" i="5"/>
  <c r="M32" i="5"/>
  <c r="T32" i="5"/>
  <c r="I35" i="5"/>
  <c r="Q35" i="5"/>
  <c r="I37" i="5"/>
  <c r="Q37" i="5"/>
  <c r="I39" i="5"/>
  <c r="Q39" i="5"/>
  <c r="I41" i="5"/>
  <c r="Q41" i="5"/>
  <c r="I43" i="5"/>
  <c r="Q45" i="5"/>
  <c r="I47" i="5"/>
  <c r="M48" i="5"/>
  <c r="T48" i="5"/>
  <c r="U48" i="5" s="1"/>
  <c r="M50" i="5"/>
  <c r="T50" i="5"/>
  <c r="U50" i="5" s="1"/>
  <c r="M52" i="5"/>
  <c r="T52" i="5"/>
  <c r="U52" i="5" s="1"/>
  <c r="M54" i="5"/>
  <c r="T54" i="5"/>
  <c r="V54" i="5" s="1"/>
  <c r="W54" i="5" s="1"/>
  <c r="G56" i="5"/>
  <c r="I58" i="5"/>
  <c r="Q58" i="5"/>
  <c r="I65" i="5"/>
  <c r="Q65" i="5"/>
  <c r="H67" i="5"/>
  <c r="X67" i="5" s="1"/>
  <c r="Y67" i="5" s="1"/>
  <c r="M75" i="5"/>
  <c r="E79" i="5"/>
  <c r="I81" i="5"/>
  <c r="Q84" i="5"/>
  <c r="I86" i="5"/>
  <c r="Q86" i="5"/>
  <c r="I88" i="5"/>
  <c r="Q88" i="5"/>
  <c r="X88" i="5"/>
  <c r="Y88" i="5" s="1"/>
  <c r="M90" i="5"/>
  <c r="E91" i="5"/>
  <c r="S42" i="5"/>
  <c r="Q42" i="5"/>
  <c r="O42" i="5"/>
  <c r="M42" i="5"/>
  <c r="K42" i="5"/>
  <c r="I42" i="5"/>
  <c r="O36" i="5"/>
  <c r="K20" i="5"/>
  <c r="K14" i="5"/>
  <c r="O14" i="5"/>
  <c r="U14" i="5"/>
  <c r="I15" i="5"/>
  <c r="M15" i="5"/>
  <c r="Q15" i="5"/>
  <c r="T15" i="5"/>
  <c r="U15" i="5" s="1"/>
  <c r="K16" i="5"/>
  <c r="O16" i="5"/>
  <c r="U16" i="5"/>
  <c r="I17" i="5"/>
  <c r="M17" i="5"/>
  <c r="Q17" i="5"/>
  <c r="T17" i="5"/>
  <c r="U17" i="5" s="1"/>
  <c r="K18" i="5"/>
  <c r="O18" i="5"/>
  <c r="U18" i="5"/>
  <c r="I19" i="5"/>
  <c r="M19" i="5"/>
  <c r="Q19" i="5"/>
  <c r="U19" i="5"/>
  <c r="X19" i="5"/>
  <c r="Y19" i="5" s="1"/>
  <c r="I21" i="5"/>
  <c r="M21" i="5"/>
  <c r="Q21" i="5"/>
  <c r="T21" i="5"/>
  <c r="V21" i="5" s="1"/>
  <c r="K22" i="5"/>
  <c r="O22" i="5"/>
  <c r="I23" i="5"/>
  <c r="M23" i="5"/>
  <c r="Q23" i="5"/>
  <c r="T23" i="5"/>
  <c r="U23" i="5" s="1"/>
  <c r="V23" i="5"/>
  <c r="W23" i="5" s="1"/>
  <c r="K24" i="5"/>
  <c r="O24" i="5"/>
  <c r="I25" i="5"/>
  <c r="M25" i="5"/>
  <c r="Q25" i="5"/>
  <c r="T25" i="5"/>
  <c r="U25" i="5" s="1"/>
  <c r="K26" i="5"/>
  <c r="O26" i="5"/>
  <c r="U26" i="5"/>
  <c r="I27" i="5"/>
  <c r="M27" i="5"/>
  <c r="Q27" i="5"/>
  <c r="T27" i="5"/>
  <c r="U27" i="5" s="1"/>
  <c r="K28" i="5"/>
  <c r="O28" i="5"/>
  <c r="H29" i="5"/>
  <c r="K30" i="5"/>
  <c r="O30" i="5"/>
  <c r="S30" i="5"/>
  <c r="U30" i="5"/>
  <c r="I31" i="5"/>
  <c r="M31" i="5"/>
  <c r="Q31" i="5"/>
  <c r="T31" i="5"/>
  <c r="U31" i="5" s="1"/>
  <c r="V31" i="5"/>
  <c r="W31" i="5" s="1"/>
  <c r="K32" i="5"/>
  <c r="O32" i="5"/>
  <c r="U32" i="5"/>
  <c r="I33" i="5"/>
  <c r="M33" i="5"/>
  <c r="S33" i="5"/>
  <c r="I34" i="5"/>
  <c r="M34" i="5"/>
  <c r="Q34" i="5"/>
  <c r="T34" i="5"/>
  <c r="U34" i="5" s="1"/>
  <c r="K35" i="5"/>
  <c r="O35" i="5"/>
  <c r="K37" i="5"/>
  <c r="O37" i="5"/>
  <c r="S37" i="5"/>
  <c r="I38" i="5"/>
  <c r="M38" i="5"/>
  <c r="Q38" i="5"/>
  <c r="T38" i="5"/>
  <c r="U38" i="5" s="1"/>
  <c r="K39" i="5"/>
  <c r="O39" i="5"/>
  <c r="U39" i="5"/>
  <c r="I40" i="5"/>
  <c r="M40" i="5"/>
  <c r="Q40" i="5"/>
  <c r="T40" i="5"/>
  <c r="U40" i="5" s="1"/>
  <c r="K41" i="5"/>
  <c r="O41" i="5"/>
  <c r="H49" i="5"/>
  <c r="K43" i="5"/>
  <c r="O43" i="5"/>
  <c r="S43" i="5"/>
  <c r="I44" i="5"/>
  <c r="M44" i="5"/>
  <c r="Q44" i="5"/>
  <c r="T44" i="5"/>
  <c r="U44" i="5" s="1"/>
  <c r="K45" i="5"/>
  <c r="O45" i="5"/>
  <c r="I46" i="5"/>
  <c r="M46" i="5"/>
  <c r="Q46" i="5"/>
  <c r="T46" i="5"/>
  <c r="U46" i="5" s="1"/>
  <c r="V46" i="5"/>
  <c r="W46" i="5" s="1"/>
  <c r="K47" i="5"/>
  <c r="O47" i="5"/>
  <c r="S47" i="5"/>
  <c r="V48" i="5"/>
  <c r="W48" i="5" s="1"/>
  <c r="K56" i="5"/>
  <c r="O56" i="5"/>
  <c r="S56" i="5"/>
  <c r="M62" i="5"/>
  <c r="S85" i="5"/>
  <c r="Q85" i="5"/>
  <c r="O85" i="5"/>
  <c r="M85" i="5"/>
  <c r="K85" i="5"/>
  <c r="I85" i="5"/>
  <c r="V14" i="5"/>
  <c r="X14" i="5" s="1"/>
  <c r="K15" i="5"/>
  <c r="O15" i="5"/>
  <c r="S15" i="5"/>
  <c r="V16" i="5"/>
  <c r="W16" i="5" s="1"/>
  <c r="K17" i="5"/>
  <c r="O17" i="5"/>
  <c r="V18" i="5"/>
  <c r="W18" i="5" s="1"/>
  <c r="K19" i="5"/>
  <c r="O19" i="5"/>
  <c r="S19" i="5"/>
  <c r="K21" i="5"/>
  <c r="O21" i="5"/>
  <c r="V22" i="5"/>
  <c r="W22" i="5" s="1"/>
  <c r="K23" i="5"/>
  <c r="O23" i="5"/>
  <c r="K25" i="5"/>
  <c r="O25" i="5"/>
  <c r="V26" i="5"/>
  <c r="W26" i="5" s="1"/>
  <c r="K27" i="5"/>
  <c r="O27" i="5"/>
  <c r="V30" i="5"/>
  <c r="X30" i="5" s="1"/>
  <c r="K31" i="5"/>
  <c r="O31" i="5"/>
  <c r="V32" i="5"/>
  <c r="W32" i="5" s="1"/>
  <c r="K33" i="5"/>
  <c r="O33" i="5"/>
  <c r="T33" i="5"/>
  <c r="U33" i="5" s="1"/>
  <c r="K34" i="5"/>
  <c r="O34" i="5"/>
  <c r="V37" i="5"/>
  <c r="K38" i="5"/>
  <c r="O38" i="5"/>
  <c r="K40" i="5"/>
  <c r="O40" i="5"/>
  <c r="V43" i="5"/>
  <c r="K44" i="5"/>
  <c r="O44" i="5"/>
  <c r="K46" i="5"/>
  <c r="O46" i="5"/>
  <c r="M56" i="5"/>
  <c r="Q56" i="5"/>
  <c r="K48" i="5"/>
  <c r="O48" i="5"/>
  <c r="K50" i="5"/>
  <c r="O50" i="5"/>
  <c r="S50" i="5"/>
  <c r="I51" i="5"/>
  <c r="M51" i="5"/>
  <c r="Q51" i="5"/>
  <c r="T51" i="5"/>
  <c r="U51" i="5" s="1"/>
  <c r="K52" i="5"/>
  <c r="O52" i="5"/>
  <c r="I53" i="5"/>
  <c r="M53" i="5"/>
  <c r="Q53" i="5"/>
  <c r="T53" i="5"/>
  <c r="U53" i="5" s="1"/>
  <c r="K54" i="5"/>
  <c r="O54" i="5"/>
  <c r="U54" i="5"/>
  <c r="I55" i="5"/>
  <c r="M55" i="5"/>
  <c r="Q55" i="5"/>
  <c r="T55" i="5"/>
  <c r="U55" i="5" s="1"/>
  <c r="I57" i="5"/>
  <c r="M57" i="5"/>
  <c r="Q57" i="5"/>
  <c r="T57" i="5"/>
  <c r="V57" i="5" s="1"/>
  <c r="K58" i="5"/>
  <c r="O58" i="5"/>
  <c r="U58" i="5"/>
  <c r="I59" i="5"/>
  <c r="M59" i="5"/>
  <c r="Q59" i="5"/>
  <c r="T59" i="5"/>
  <c r="U59" i="5" s="1"/>
  <c r="V59" i="5"/>
  <c r="W59" i="5" s="1"/>
  <c r="K60" i="5"/>
  <c r="O60" i="5"/>
  <c r="S60" i="5"/>
  <c r="I61" i="5"/>
  <c r="M61" i="5"/>
  <c r="Q61" i="5"/>
  <c r="T61" i="5"/>
  <c r="V61" i="5" s="1"/>
  <c r="G62" i="5"/>
  <c r="K62" i="5"/>
  <c r="O62" i="5"/>
  <c r="Q62" i="5"/>
  <c r="S62" i="5"/>
  <c r="I63" i="5"/>
  <c r="M63" i="5"/>
  <c r="Q63" i="5"/>
  <c r="T63" i="5"/>
  <c r="U63" i="5" s="1"/>
  <c r="K64" i="5"/>
  <c r="O64" i="5"/>
  <c r="S64" i="5"/>
  <c r="T65" i="5"/>
  <c r="U65" i="5" s="1"/>
  <c r="K66" i="5"/>
  <c r="O66" i="5"/>
  <c r="S66" i="5"/>
  <c r="S67" i="5"/>
  <c r="D68" i="5"/>
  <c r="E68" i="5" s="1"/>
  <c r="K69" i="5"/>
  <c r="O69" i="5"/>
  <c r="S69" i="5"/>
  <c r="W69" i="5"/>
  <c r="I70" i="5"/>
  <c r="M70" i="5"/>
  <c r="Q70" i="5"/>
  <c r="T70" i="5"/>
  <c r="V70" i="5" s="1"/>
  <c r="K71" i="5"/>
  <c r="O71" i="5"/>
  <c r="S71" i="5"/>
  <c r="I72" i="5"/>
  <c r="M72" i="5"/>
  <c r="Q72" i="5"/>
  <c r="T72" i="5"/>
  <c r="U72" i="5" s="1"/>
  <c r="I74" i="5"/>
  <c r="M74" i="5"/>
  <c r="Q74" i="5"/>
  <c r="T74" i="5"/>
  <c r="V74" i="5" s="1"/>
  <c r="K75" i="5"/>
  <c r="O75" i="5"/>
  <c r="S75" i="5"/>
  <c r="V75" i="5"/>
  <c r="W75" i="5" s="1"/>
  <c r="K76" i="5"/>
  <c r="O76" i="5"/>
  <c r="S76" i="5"/>
  <c r="I77" i="5"/>
  <c r="M77" i="5"/>
  <c r="Q77" i="5"/>
  <c r="U77" i="5"/>
  <c r="X77" i="5"/>
  <c r="Y77" i="5" s="1"/>
  <c r="K78" i="5"/>
  <c r="O78" i="5"/>
  <c r="S78" i="5"/>
  <c r="H79" i="5"/>
  <c r="I79" i="5" s="1"/>
  <c r="K80" i="5"/>
  <c r="O80" i="5"/>
  <c r="S80" i="5"/>
  <c r="W80" i="5"/>
  <c r="M81" i="5"/>
  <c r="Q81" i="5"/>
  <c r="T81" i="5"/>
  <c r="V81" i="5" s="1"/>
  <c r="K82" i="5"/>
  <c r="O82" i="5"/>
  <c r="S82" i="5"/>
  <c r="V82" i="5"/>
  <c r="W82" i="5" s="1"/>
  <c r="K83" i="5"/>
  <c r="O83" i="5"/>
  <c r="S83" i="5"/>
  <c r="V84" i="5"/>
  <c r="W84" i="5" s="1"/>
  <c r="V86" i="5"/>
  <c r="X86" i="5"/>
  <c r="K87" i="5"/>
  <c r="O87" i="5"/>
  <c r="S87" i="5"/>
  <c r="K89" i="5"/>
  <c r="O89" i="5"/>
  <c r="S89" i="5"/>
  <c r="H91" i="5"/>
  <c r="I91" i="5" s="1"/>
  <c r="V50" i="5"/>
  <c r="K51" i="5"/>
  <c r="O51" i="5"/>
  <c r="V52" i="5"/>
  <c r="W52" i="5" s="1"/>
  <c r="K53" i="5"/>
  <c r="O53" i="5"/>
  <c r="K55" i="5"/>
  <c r="O55" i="5"/>
  <c r="K57" i="5"/>
  <c r="O57" i="5"/>
  <c r="S57" i="5"/>
  <c r="V58" i="5"/>
  <c r="W58" i="5" s="1"/>
  <c r="K59" i="5"/>
  <c r="O59" i="5"/>
  <c r="V60" i="5"/>
  <c r="W60" i="5" s="1"/>
  <c r="K61" i="5"/>
  <c r="O61" i="5"/>
  <c r="K63" i="5"/>
  <c r="O63" i="5"/>
  <c r="I64" i="5"/>
  <c r="M64" i="5"/>
  <c r="Q64" i="5"/>
  <c r="T64" i="5"/>
  <c r="U64" i="5" s="1"/>
  <c r="K65" i="5"/>
  <c r="O65" i="5"/>
  <c r="I66" i="5"/>
  <c r="M66" i="5"/>
  <c r="Q66" i="5"/>
  <c r="T66" i="5"/>
  <c r="U66" i="5" s="1"/>
  <c r="Q67" i="5"/>
  <c r="I69" i="5"/>
  <c r="M69" i="5"/>
  <c r="Q69" i="5"/>
  <c r="U69" i="5"/>
  <c r="X69" i="5"/>
  <c r="K70" i="5"/>
  <c r="O70" i="5"/>
  <c r="I71" i="5"/>
  <c r="M71" i="5"/>
  <c r="Q71" i="5"/>
  <c r="T71" i="5"/>
  <c r="U71" i="5" s="1"/>
  <c r="K72" i="5"/>
  <c r="O72" i="5"/>
  <c r="K74" i="5"/>
  <c r="O74" i="5"/>
  <c r="Q75" i="5"/>
  <c r="M76" i="5"/>
  <c r="Q76" i="5"/>
  <c r="T76" i="5"/>
  <c r="U76" i="5" s="1"/>
  <c r="K77" i="5"/>
  <c r="O77" i="5"/>
  <c r="S77" i="5"/>
  <c r="I78" i="5"/>
  <c r="M78" i="5"/>
  <c r="Q78" i="5"/>
  <c r="T78" i="5"/>
  <c r="U78" i="5" s="1"/>
  <c r="I80" i="5"/>
  <c r="M80" i="5"/>
  <c r="Q80" i="5"/>
  <c r="U80" i="5"/>
  <c r="X80" i="5"/>
  <c r="K81" i="5"/>
  <c r="O81" i="5"/>
  <c r="I82" i="5"/>
  <c r="M82" i="5"/>
  <c r="Q82" i="5"/>
  <c r="I83" i="5"/>
  <c r="M83" i="5"/>
  <c r="Q83" i="5"/>
  <c r="T83" i="5"/>
  <c r="U83" i="5" s="1"/>
  <c r="K84" i="5"/>
  <c r="O84" i="5"/>
  <c r="K86" i="5"/>
  <c r="O86" i="5"/>
  <c r="I87" i="5"/>
  <c r="M87" i="5"/>
  <c r="Q87" i="5"/>
  <c r="T87" i="5"/>
  <c r="U87" i="5" s="1"/>
  <c r="K88" i="5"/>
  <c r="O88" i="5"/>
  <c r="S88" i="5"/>
  <c r="I89" i="5"/>
  <c r="M89" i="5"/>
  <c r="Q89" i="5"/>
  <c r="T89" i="5"/>
  <c r="U89" i="5" s="1"/>
  <c r="K90" i="5"/>
  <c r="O90" i="5"/>
  <c r="S90" i="5"/>
  <c r="V90" i="5"/>
  <c r="W90" i="5" s="1"/>
  <c r="I14" i="4"/>
  <c r="I89" i="4"/>
  <c r="I87" i="4"/>
  <c r="I85" i="4"/>
  <c r="I82" i="4"/>
  <c r="I80" i="4"/>
  <c r="I77" i="4"/>
  <c r="I75" i="4"/>
  <c r="I72" i="4"/>
  <c r="I70" i="4"/>
  <c r="I67" i="4"/>
  <c r="I65" i="4"/>
  <c r="I62" i="4"/>
  <c r="I60" i="4"/>
  <c r="I58" i="4"/>
  <c r="I55" i="4"/>
  <c r="I53" i="4"/>
  <c r="I51" i="4"/>
  <c r="I48" i="4"/>
  <c r="I46" i="4"/>
  <c r="I43" i="4"/>
  <c r="I41" i="4"/>
  <c r="I39" i="4"/>
  <c r="I36" i="4"/>
  <c r="I34" i="4"/>
  <c r="I32" i="4"/>
  <c r="I29" i="4"/>
  <c r="I27" i="4"/>
  <c r="I25" i="4"/>
  <c r="I22" i="4"/>
  <c r="I20" i="4"/>
  <c r="I17" i="4"/>
  <c r="I15" i="4"/>
  <c r="K52" i="4"/>
  <c r="I90" i="4"/>
  <c r="I88" i="4"/>
  <c r="I86" i="4"/>
  <c r="I83" i="4"/>
  <c r="I81" i="4"/>
  <c r="I78" i="4"/>
  <c r="I76" i="4"/>
  <c r="I74" i="4"/>
  <c r="I71" i="4"/>
  <c r="I69" i="4"/>
  <c r="I66" i="4"/>
  <c r="I64" i="4"/>
  <c r="I61" i="4"/>
  <c r="I59" i="4"/>
  <c r="I56" i="4"/>
  <c r="I54" i="4"/>
  <c r="I52" i="4"/>
  <c r="I49" i="4"/>
  <c r="I47" i="4"/>
  <c r="I45" i="4"/>
  <c r="I42" i="4"/>
  <c r="I40" i="4"/>
  <c r="I38" i="4"/>
  <c r="I35" i="4"/>
  <c r="I33" i="4"/>
  <c r="I31" i="4"/>
  <c r="I28" i="4"/>
  <c r="I26" i="4"/>
  <c r="I23" i="4"/>
  <c r="I21" i="4"/>
  <c r="I19" i="4"/>
  <c r="I16" i="4"/>
  <c r="K38" i="4"/>
  <c r="K16" i="4"/>
  <c r="K25" i="4"/>
  <c r="K29" i="4"/>
  <c r="K54" i="4"/>
  <c r="K27" i="4"/>
  <c r="K83" i="4"/>
  <c r="K14" i="4"/>
  <c r="O19" i="4"/>
  <c r="O21" i="4"/>
  <c r="O23" i="4"/>
  <c r="O32" i="4"/>
  <c r="O34" i="4"/>
  <c r="O36" i="4"/>
  <c r="O45" i="4"/>
  <c r="O47" i="4"/>
  <c r="O49" i="4"/>
  <c r="O59" i="4"/>
  <c r="O61" i="4"/>
  <c r="O64" i="4"/>
  <c r="O65" i="4"/>
  <c r="O67" i="4"/>
  <c r="O69" i="4"/>
  <c r="O71" i="4"/>
  <c r="O74" i="4"/>
  <c r="O76" i="4"/>
  <c r="O78" i="4"/>
  <c r="O86" i="4"/>
  <c r="O88" i="4"/>
  <c r="O90" i="4"/>
  <c r="O14" i="4"/>
  <c r="O16" i="4"/>
  <c r="K19" i="4"/>
  <c r="K21" i="4"/>
  <c r="K23" i="4"/>
  <c r="O25" i="4"/>
  <c r="O27" i="4"/>
  <c r="O29" i="4"/>
  <c r="K32" i="4"/>
  <c r="K34" i="4"/>
  <c r="K36" i="4"/>
  <c r="O38" i="4"/>
  <c r="K45" i="4"/>
  <c r="K47" i="4"/>
  <c r="K49" i="4"/>
  <c r="O52" i="4"/>
  <c r="O54" i="4"/>
  <c r="O56" i="4"/>
  <c r="K59" i="4"/>
  <c r="K61" i="4"/>
  <c r="K64" i="4"/>
  <c r="K65" i="4"/>
  <c r="K67" i="4"/>
  <c r="K69" i="4"/>
  <c r="K71" i="4"/>
  <c r="K74" i="4"/>
  <c r="K76" i="4"/>
  <c r="K78" i="4"/>
  <c r="O83" i="4"/>
  <c r="K86" i="4"/>
  <c r="K88" i="4"/>
  <c r="K90" i="4"/>
  <c r="M15" i="4"/>
  <c r="M17" i="4"/>
  <c r="M20" i="4"/>
  <c r="M22" i="4"/>
  <c r="M26" i="4"/>
  <c r="M28" i="4"/>
  <c r="M31" i="4"/>
  <c r="M33" i="4"/>
  <c r="M35" i="4"/>
  <c r="M39" i="4"/>
  <c r="M40" i="4"/>
  <c r="M41" i="4"/>
  <c r="M42" i="4"/>
  <c r="M43" i="4"/>
  <c r="M46" i="4"/>
  <c r="M48" i="4"/>
  <c r="M51" i="4"/>
  <c r="M53" i="4"/>
  <c r="M55" i="4"/>
  <c r="M58" i="4"/>
  <c r="M60" i="4"/>
  <c r="M62" i="4"/>
  <c r="M66" i="4"/>
  <c r="M70" i="4"/>
  <c r="M72" i="4"/>
  <c r="M75" i="4"/>
  <c r="M77" i="4"/>
  <c r="M80" i="4"/>
  <c r="M81" i="4"/>
  <c r="M82" i="4"/>
  <c r="M85" i="4"/>
  <c r="M87" i="4"/>
  <c r="M89" i="4"/>
  <c r="K15" i="4"/>
  <c r="K17" i="4"/>
  <c r="K20" i="4"/>
  <c r="K22" i="4"/>
  <c r="E25" i="4"/>
  <c r="K26" i="4"/>
  <c r="K28" i="4"/>
  <c r="K31" i="4"/>
  <c r="K33" i="4"/>
  <c r="K35" i="4"/>
  <c r="K39" i="4"/>
  <c r="K40" i="4"/>
  <c r="K41" i="4"/>
  <c r="K42" i="4"/>
  <c r="K43" i="4"/>
  <c r="K46" i="4"/>
  <c r="K48" i="4"/>
  <c r="K51" i="4"/>
  <c r="K53" i="4"/>
  <c r="K55" i="4"/>
  <c r="K58" i="4"/>
  <c r="K60" i="4"/>
  <c r="K62" i="4"/>
  <c r="K66" i="4"/>
  <c r="K70" i="4"/>
  <c r="K72" i="4"/>
  <c r="K75" i="4"/>
  <c r="K77" i="4"/>
  <c r="K80" i="4"/>
  <c r="K81" i="4"/>
  <c r="K82" i="4"/>
  <c r="K85" i="4"/>
  <c r="K87" i="4"/>
  <c r="K89" i="4"/>
  <c r="G99" i="2"/>
  <c r="I28" i="2"/>
  <c r="Q28" i="2"/>
  <c r="Y28" i="2"/>
  <c r="I29" i="2"/>
  <c r="Q29" i="2"/>
  <c r="Y29" i="2"/>
  <c r="I30" i="2"/>
  <c r="Q30" i="2"/>
  <c r="Y30" i="2"/>
  <c r="I32" i="2"/>
  <c r="Q32" i="2"/>
  <c r="Y32" i="2"/>
  <c r="I33" i="2"/>
  <c r="Q33" i="2"/>
  <c r="Y33" i="2"/>
  <c r="I34" i="2"/>
  <c r="Q34" i="2"/>
  <c r="Y34" i="2"/>
  <c r="I35" i="2"/>
  <c r="Q35" i="2"/>
  <c r="Y35" i="2"/>
  <c r="I36" i="2"/>
  <c r="Q36" i="2"/>
  <c r="Y36" i="2"/>
  <c r="I38" i="2"/>
  <c r="Q38" i="2"/>
  <c r="Y38" i="2"/>
  <c r="I39" i="2"/>
  <c r="Q39" i="2"/>
  <c r="Y39" i="2"/>
  <c r="I40" i="2"/>
  <c r="Q40" i="2"/>
  <c r="Y40" i="2"/>
  <c r="I41" i="2"/>
  <c r="Q41" i="2"/>
  <c r="Y41" i="2"/>
  <c r="I42" i="2"/>
  <c r="Q42" i="2"/>
  <c r="Y42" i="2"/>
  <c r="I44" i="2"/>
  <c r="Q44" i="2"/>
  <c r="Y44" i="2"/>
  <c r="I45" i="2"/>
  <c r="Q45" i="2"/>
  <c r="Y45" i="2"/>
  <c r="I46" i="2"/>
  <c r="Q46" i="2"/>
  <c r="Y46" i="2"/>
  <c r="I47" i="2"/>
  <c r="Q47" i="2"/>
  <c r="Y47" i="2"/>
  <c r="I48" i="2"/>
  <c r="Q48" i="2"/>
  <c r="Y48" i="2"/>
  <c r="I49" i="2"/>
  <c r="Q49" i="2"/>
  <c r="Y49" i="2"/>
  <c r="I51" i="2"/>
  <c r="Q51" i="2"/>
  <c r="Y51" i="2"/>
  <c r="I52" i="2"/>
  <c r="Q52" i="2"/>
  <c r="Y52" i="2"/>
  <c r="I53" i="2"/>
  <c r="Q53" i="2"/>
  <c r="Y53" i="2"/>
  <c r="I54" i="2"/>
  <c r="Q54" i="2"/>
  <c r="Y54" i="2"/>
  <c r="I55" i="2"/>
  <c r="Q55" i="2"/>
  <c r="Y55" i="2"/>
  <c r="I56" i="2"/>
  <c r="Q56" i="2"/>
  <c r="Y56" i="2"/>
  <c r="I57" i="2"/>
  <c r="Q57" i="2"/>
  <c r="Y57" i="2"/>
  <c r="I59" i="2"/>
  <c r="Q59" i="2"/>
  <c r="Y59" i="2"/>
  <c r="I60" i="2"/>
  <c r="Q60" i="2"/>
  <c r="Y60" i="2"/>
  <c r="I61" i="2"/>
  <c r="Q61" i="2"/>
  <c r="Y61" i="2"/>
  <c r="I62" i="2"/>
  <c r="Q62" i="2"/>
  <c r="Y62" i="2"/>
  <c r="I63" i="2"/>
  <c r="Q63" i="2"/>
  <c r="Y63" i="2"/>
  <c r="I65" i="2"/>
  <c r="Q65" i="2"/>
  <c r="Y65" i="2"/>
  <c r="I66" i="2"/>
  <c r="Q66" i="2"/>
  <c r="Y66" i="2"/>
  <c r="I67" i="2"/>
  <c r="Q67" i="2"/>
  <c r="Y67" i="2"/>
  <c r="I68" i="2"/>
  <c r="Q68" i="2"/>
  <c r="Y68" i="2"/>
  <c r="I69" i="2"/>
  <c r="Q69" i="2"/>
  <c r="Y69" i="2"/>
  <c r="I71" i="2"/>
  <c r="Q71" i="2"/>
  <c r="Y71" i="2"/>
  <c r="I72" i="2"/>
  <c r="Q72" i="2"/>
  <c r="Y72" i="2"/>
  <c r="I73" i="2"/>
  <c r="Q73" i="2"/>
  <c r="Y73" i="2"/>
  <c r="I74" i="2"/>
  <c r="Q74" i="2"/>
  <c r="Y74" i="2"/>
  <c r="I76" i="2"/>
  <c r="Q76" i="2"/>
  <c r="Y76" i="2"/>
  <c r="I77" i="2"/>
  <c r="Q77" i="2"/>
  <c r="Y77" i="2"/>
  <c r="I78" i="2"/>
  <c r="Q78" i="2"/>
  <c r="Y78" i="2"/>
  <c r="I79" i="2"/>
  <c r="Q79" i="2"/>
  <c r="Y79" i="2"/>
  <c r="I80" i="2"/>
  <c r="Q80" i="2"/>
  <c r="Y80" i="2"/>
  <c r="I82" i="2"/>
  <c r="Q82" i="2"/>
  <c r="Y82" i="2"/>
  <c r="I83" i="2"/>
  <c r="Q83" i="2"/>
  <c r="Y83" i="2"/>
  <c r="I84" i="2"/>
  <c r="Q84" i="2"/>
  <c r="Y84" i="2"/>
  <c r="I85" i="2"/>
  <c r="Q85" i="2"/>
  <c r="Y85" i="2"/>
  <c r="I87" i="2"/>
  <c r="Q87" i="2"/>
  <c r="Y87" i="2"/>
  <c r="I88" i="2"/>
  <c r="Q88" i="2"/>
  <c r="Y88" i="2"/>
  <c r="I89" i="2"/>
  <c r="Q89" i="2"/>
  <c r="Y89" i="2"/>
  <c r="I90" i="2"/>
  <c r="Q90" i="2"/>
  <c r="Y90" i="2"/>
  <c r="I91" i="2"/>
  <c r="Q91" i="2"/>
  <c r="Y91" i="2"/>
  <c r="I93" i="2"/>
  <c r="Q93" i="2"/>
  <c r="Y93" i="2"/>
  <c r="I94" i="2"/>
  <c r="Q94" i="2"/>
  <c r="Y94" i="2"/>
  <c r="I95" i="2"/>
  <c r="Q95" i="2"/>
  <c r="Y95" i="2"/>
  <c r="I96" i="2"/>
  <c r="Q96" i="2"/>
  <c r="Y96" i="2"/>
  <c r="I97" i="2"/>
  <c r="Q97" i="2"/>
  <c r="Y97" i="2"/>
  <c r="I98" i="2"/>
  <c r="Q98" i="2"/>
  <c r="Y98" i="2"/>
  <c r="E99" i="2"/>
  <c r="M28" i="2"/>
  <c r="U28" i="2"/>
  <c r="M29" i="2"/>
  <c r="U29" i="2"/>
  <c r="M30" i="2"/>
  <c r="U30" i="2"/>
  <c r="M32" i="2"/>
  <c r="U32" i="2"/>
  <c r="M33" i="2"/>
  <c r="U33" i="2"/>
  <c r="M34" i="2"/>
  <c r="U34" i="2"/>
  <c r="M35" i="2"/>
  <c r="U35" i="2"/>
  <c r="M36" i="2"/>
  <c r="U36" i="2"/>
  <c r="M38" i="2"/>
  <c r="U38" i="2"/>
  <c r="M39" i="2"/>
  <c r="U39" i="2"/>
  <c r="M40" i="2"/>
  <c r="U40" i="2"/>
  <c r="M41" i="2"/>
  <c r="U41" i="2"/>
  <c r="M42" i="2"/>
  <c r="U42" i="2"/>
  <c r="M44" i="2"/>
  <c r="U44" i="2"/>
  <c r="M45" i="2"/>
  <c r="U45" i="2"/>
  <c r="M46" i="2"/>
  <c r="U46" i="2"/>
  <c r="M47" i="2"/>
  <c r="U47" i="2"/>
  <c r="M48" i="2"/>
  <c r="U48" i="2"/>
  <c r="M49" i="2"/>
  <c r="U49" i="2"/>
  <c r="M51" i="2"/>
  <c r="U51" i="2"/>
  <c r="M52" i="2"/>
  <c r="U52" i="2"/>
  <c r="M53" i="2"/>
  <c r="U53" i="2"/>
  <c r="M54" i="2"/>
  <c r="U54" i="2"/>
  <c r="M55" i="2"/>
  <c r="U55" i="2"/>
  <c r="M56" i="2"/>
  <c r="U56" i="2"/>
  <c r="M57" i="2"/>
  <c r="U57" i="2"/>
  <c r="M59" i="2"/>
  <c r="U59" i="2"/>
  <c r="M60" i="2"/>
  <c r="U60" i="2"/>
  <c r="M61" i="2"/>
  <c r="U61" i="2"/>
  <c r="M62" i="2"/>
  <c r="U62" i="2"/>
  <c r="M63" i="2"/>
  <c r="U63" i="2"/>
  <c r="M65" i="2"/>
  <c r="U65" i="2"/>
  <c r="M66" i="2"/>
  <c r="U66" i="2"/>
  <c r="M67" i="2"/>
  <c r="U67" i="2"/>
  <c r="M68" i="2"/>
  <c r="U68" i="2"/>
  <c r="M69" i="2"/>
  <c r="U69" i="2"/>
  <c r="M71" i="2"/>
  <c r="U71" i="2"/>
  <c r="M72" i="2"/>
  <c r="U72" i="2"/>
  <c r="M73" i="2"/>
  <c r="U73" i="2"/>
  <c r="M74" i="2"/>
  <c r="U74" i="2"/>
  <c r="M76" i="2"/>
  <c r="U76" i="2"/>
  <c r="M77" i="2"/>
  <c r="U77" i="2"/>
  <c r="M78" i="2"/>
  <c r="U78" i="2"/>
  <c r="M79" i="2"/>
  <c r="U79" i="2"/>
  <c r="M80" i="2"/>
  <c r="U80" i="2"/>
  <c r="M82" i="2"/>
  <c r="U82" i="2"/>
  <c r="M83" i="2"/>
  <c r="U83" i="2"/>
  <c r="M84" i="2"/>
  <c r="U84" i="2"/>
  <c r="M85" i="2"/>
  <c r="U85" i="2"/>
  <c r="M87" i="2"/>
  <c r="U87" i="2"/>
  <c r="M88" i="2"/>
  <c r="U88" i="2"/>
  <c r="M89" i="2"/>
  <c r="U89" i="2"/>
  <c r="M90" i="2"/>
  <c r="U90" i="2"/>
  <c r="M91" i="2"/>
  <c r="U91" i="2"/>
  <c r="M93" i="2"/>
  <c r="U93" i="2"/>
  <c r="M94" i="2"/>
  <c r="U94" i="2"/>
  <c r="M95" i="2"/>
  <c r="U95" i="2"/>
  <c r="M96" i="2"/>
  <c r="U96" i="2"/>
  <c r="M97" i="2"/>
  <c r="U97" i="2"/>
  <c r="M98" i="2"/>
  <c r="U98" i="2"/>
  <c r="I13" i="2"/>
  <c r="M13" i="2"/>
  <c r="Q13" i="2"/>
  <c r="U13" i="2"/>
  <c r="Y13" i="2"/>
  <c r="I14" i="2"/>
  <c r="M14" i="2"/>
  <c r="Q14" i="2"/>
  <c r="U14" i="2"/>
  <c r="Y14" i="2"/>
  <c r="I15" i="2"/>
  <c r="M15" i="2"/>
  <c r="Q15" i="2"/>
  <c r="U15" i="2"/>
  <c r="Y15" i="2"/>
  <c r="I16" i="2"/>
  <c r="M16" i="2"/>
  <c r="Q16" i="2"/>
  <c r="U16" i="2"/>
  <c r="Y16" i="2"/>
  <c r="I17" i="2"/>
  <c r="M17" i="2"/>
  <c r="Q17" i="2"/>
  <c r="U17" i="2"/>
  <c r="Y17" i="2"/>
  <c r="I18" i="2"/>
  <c r="M18" i="2"/>
  <c r="Q18" i="2"/>
  <c r="U18" i="2"/>
  <c r="Y18" i="2"/>
  <c r="I20" i="2"/>
  <c r="M20" i="2"/>
  <c r="Q20" i="2"/>
  <c r="U20" i="2"/>
  <c r="Y20" i="2"/>
  <c r="I21" i="2"/>
  <c r="M21" i="2"/>
  <c r="Q21" i="2"/>
  <c r="U21" i="2"/>
  <c r="Y21" i="2"/>
  <c r="I22" i="2"/>
  <c r="M22" i="2"/>
  <c r="Q22" i="2"/>
  <c r="U22" i="2"/>
  <c r="Y22" i="2"/>
  <c r="I23" i="2"/>
  <c r="M23" i="2"/>
  <c r="Q23" i="2"/>
  <c r="U23" i="2"/>
  <c r="Y23" i="2"/>
  <c r="I24" i="2"/>
  <c r="M24" i="2"/>
  <c r="Q24" i="2"/>
  <c r="U24" i="2"/>
  <c r="Y24" i="2"/>
  <c r="I26" i="2"/>
  <c r="M26" i="2"/>
  <c r="Q26" i="2"/>
  <c r="U26" i="2"/>
  <c r="Y26" i="2"/>
  <c r="I27" i="2"/>
  <c r="Q27" i="2"/>
  <c r="Y27" i="2"/>
  <c r="K99" i="2"/>
  <c r="O99" i="2"/>
  <c r="S99" i="2"/>
  <c r="W99" i="2"/>
  <c r="W27" i="2"/>
  <c r="S27" i="2"/>
  <c r="O27" i="2"/>
  <c r="K27" i="2"/>
  <c r="K13" i="2"/>
  <c r="O13" i="2"/>
  <c r="S13" i="2"/>
  <c r="W13" i="2"/>
  <c r="K14" i="2"/>
  <c r="O14" i="2"/>
  <c r="S14" i="2"/>
  <c r="K15" i="2"/>
  <c r="O15" i="2"/>
  <c r="S15" i="2"/>
  <c r="K16" i="2"/>
  <c r="O16" i="2"/>
  <c r="S16" i="2"/>
  <c r="K17" i="2"/>
  <c r="O17" i="2"/>
  <c r="S17" i="2"/>
  <c r="K18" i="2"/>
  <c r="O18" i="2"/>
  <c r="S18" i="2"/>
  <c r="K20" i="2"/>
  <c r="O20" i="2"/>
  <c r="S20" i="2"/>
  <c r="K21" i="2"/>
  <c r="O21" i="2"/>
  <c r="S21" i="2"/>
  <c r="K22" i="2"/>
  <c r="O22" i="2"/>
  <c r="S22" i="2"/>
  <c r="K23" i="2"/>
  <c r="O23" i="2"/>
  <c r="S23" i="2"/>
  <c r="K24" i="2"/>
  <c r="O24" i="2"/>
  <c r="S24" i="2"/>
  <c r="K26" i="2"/>
  <c r="O26" i="2"/>
  <c r="S26" i="2"/>
  <c r="M27" i="2"/>
  <c r="U27" i="2"/>
  <c r="M99" i="2"/>
  <c r="Q99" i="2"/>
  <c r="U99" i="2"/>
  <c r="Y99" i="2"/>
  <c r="K28" i="2"/>
  <c r="O28" i="2"/>
  <c r="S28" i="2"/>
  <c r="K29" i="2"/>
  <c r="O29" i="2"/>
  <c r="S29" i="2"/>
  <c r="K30" i="2"/>
  <c r="O30" i="2"/>
  <c r="S30" i="2"/>
  <c r="K32" i="2"/>
  <c r="O32" i="2"/>
  <c r="S32" i="2"/>
  <c r="K33" i="2"/>
  <c r="O33" i="2"/>
  <c r="S33" i="2"/>
  <c r="K34" i="2"/>
  <c r="O34" i="2"/>
  <c r="S34" i="2"/>
  <c r="K35" i="2"/>
  <c r="O35" i="2"/>
  <c r="S35" i="2"/>
  <c r="K36" i="2"/>
  <c r="O36" i="2"/>
  <c r="S36" i="2"/>
  <c r="K38" i="2"/>
  <c r="O38" i="2"/>
  <c r="S38" i="2"/>
  <c r="K39" i="2"/>
  <c r="O39" i="2"/>
  <c r="S39" i="2"/>
  <c r="K40" i="2"/>
  <c r="O40" i="2"/>
  <c r="S40" i="2"/>
  <c r="K41" i="2"/>
  <c r="O41" i="2"/>
  <c r="S41" i="2"/>
  <c r="K42" i="2"/>
  <c r="O42" i="2"/>
  <c r="S42" i="2"/>
  <c r="K44" i="2"/>
  <c r="O44" i="2"/>
  <c r="S44" i="2"/>
  <c r="K45" i="2"/>
  <c r="O45" i="2"/>
  <c r="S45" i="2"/>
  <c r="K46" i="2"/>
  <c r="O46" i="2"/>
  <c r="S46" i="2"/>
  <c r="K47" i="2"/>
  <c r="O47" i="2"/>
  <c r="S47" i="2"/>
  <c r="K48" i="2"/>
  <c r="O48" i="2"/>
  <c r="S48" i="2"/>
  <c r="K49" i="2"/>
  <c r="O49" i="2"/>
  <c r="S49" i="2"/>
  <c r="K51" i="2"/>
  <c r="O51" i="2"/>
  <c r="S51" i="2"/>
  <c r="K52" i="2"/>
  <c r="O52" i="2"/>
  <c r="S52" i="2"/>
  <c r="K53" i="2"/>
  <c r="O53" i="2"/>
  <c r="S53" i="2"/>
  <c r="K54" i="2"/>
  <c r="O54" i="2"/>
  <c r="S54" i="2"/>
  <c r="K55" i="2"/>
  <c r="O55" i="2"/>
  <c r="S55" i="2"/>
  <c r="K56" i="2"/>
  <c r="O56" i="2"/>
  <c r="S56" i="2"/>
  <c r="K57" i="2"/>
  <c r="O57" i="2"/>
  <c r="S57" i="2"/>
  <c r="K59" i="2"/>
  <c r="O59" i="2"/>
  <c r="S59" i="2"/>
  <c r="K60" i="2"/>
  <c r="O60" i="2"/>
  <c r="S60" i="2"/>
  <c r="K61" i="2"/>
  <c r="O61" i="2"/>
  <c r="S61" i="2"/>
  <c r="K62" i="2"/>
  <c r="O62" i="2"/>
  <c r="S62" i="2"/>
  <c r="K63" i="2"/>
  <c r="O63" i="2"/>
  <c r="S63" i="2"/>
  <c r="K65" i="2"/>
  <c r="O65" i="2"/>
  <c r="S65" i="2"/>
  <c r="K66" i="2"/>
  <c r="O66" i="2"/>
  <c r="S66" i="2"/>
  <c r="K67" i="2"/>
  <c r="O67" i="2"/>
  <c r="S67" i="2"/>
  <c r="K68" i="2"/>
  <c r="O68" i="2"/>
  <c r="S68" i="2"/>
  <c r="K69" i="2"/>
  <c r="O69" i="2"/>
  <c r="S69" i="2"/>
  <c r="K71" i="2"/>
  <c r="O71" i="2"/>
  <c r="S71" i="2"/>
  <c r="K72" i="2"/>
  <c r="O72" i="2"/>
  <c r="S72" i="2"/>
  <c r="K73" i="2"/>
  <c r="O73" i="2"/>
  <c r="S73" i="2"/>
  <c r="K74" i="2"/>
  <c r="O74" i="2"/>
  <c r="S74" i="2"/>
  <c r="K76" i="2"/>
  <c r="O76" i="2"/>
  <c r="S76" i="2"/>
  <c r="K77" i="2"/>
  <c r="O77" i="2"/>
  <c r="S77" i="2"/>
  <c r="K78" i="2"/>
  <c r="O78" i="2"/>
  <c r="S78" i="2"/>
  <c r="K79" i="2"/>
  <c r="O79" i="2"/>
  <c r="S79" i="2"/>
  <c r="K80" i="2"/>
  <c r="O80" i="2"/>
  <c r="S80" i="2"/>
  <c r="K82" i="2"/>
  <c r="O82" i="2"/>
  <c r="S82" i="2"/>
  <c r="K83" i="2"/>
  <c r="O83" i="2"/>
  <c r="S83" i="2"/>
  <c r="K84" i="2"/>
  <c r="O84" i="2"/>
  <c r="S84" i="2"/>
  <c r="K85" i="2"/>
  <c r="O85" i="2"/>
  <c r="S85" i="2"/>
  <c r="K87" i="2"/>
  <c r="O87" i="2"/>
  <c r="S87" i="2"/>
  <c r="K88" i="2"/>
  <c r="O88" i="2"/>
  <c r="S88" i="2"/>
  <c r="K89" i="2"/>
  <c r="O89" i="2"/>
  <c r="S89" i="2"/>
  <c r="K90" i="2"/>
  <c r="O90" i="2"/>
  <c r="S90" i="2"/>
  <c r="K91" i="2"/>
  <c r="O91" i="2"/>
  <c r="S91" i="2"/>
  <c r="K93" i="2"/>
  <c r="O93" i="2"/>
  <c r="S93" i="2"/>
  <c r="K94" i="2"/>
  <c r="O94" i="2"/>
  <c r="S94" i="2"/>
  <c r="K95" i="2"/>
  <c r="O95" i="2"/>
  <c r="S95" i="2"/>
  <c r="K96" i="2"/>
  <c r="O96" i="2"/>
  <c r="S96" i="2"/>
  <c r="K97" i="2"/>
  <c r="O97" i="2"/>
  <c r="S97" i="2"/>
  <c r="K98" i="2"/>
  <c r="O98" i="2"/>
  <c r="S98" i="2"/>
  <c r="I31" i="1"/>
  <c r="I32" i="1"/>
  <c r="I33" i="1"/>
  <c r="G41" i="1"/>
  <c r="I43" i="1"/>
  <c r="I44" i="1"/>
  <c r="Q45" i="1"/>
  <c r="Q48" i="1"/>
  <c r="I68" i="1"/>
  <c r="K69" i="1"/>
  <c r="I100" i="1"/>
  <c r="I101" i="1"/>
  <c r="I102" i="1"/>
  <c r="G17" i="1"/>
  <c r="Q44" i="1"/>
  <c r="I45" i="1"/>
  <c r="Q46" i="1"/>
  <c r="I47" i="1"/>
  <c r="I48" i="1"/>
  <c r="Q68" i="1"/>
  <c r="G70" i="1"/>
  <c r="G96" i="1"/>
  <c r="Q102" i="1"/>
  <c r="K108" i="1"/>
  <c r="M11" i="1"/>
  <c r="U11" i="1"/>
  <c r="M12" i="1"/>
  <c r="U12" i="1"/>
  <c r="M13" i="1"/>
  <c r="U13" i="1"/>
  <c r="M14" i="1"/>
  <c r="W14" i="1"/>
  <c r="M18" i="1"/>
  <c r="U18" i="1"/>
  <c r="M19" i="1"/>
  <c r="U19" i="1"/>
  <c r="M20" i="1"/>
  <c r="U20" i="1"/>
  <c r="G21" i="1"/>
  <c r="I28" i="1"/>
  <c r="Q28" i="1"/>
  <c r="Y28" i="1"/>
  <c r="I29" i="1"/>
  <c r="Q29" i="1"/>
  <c r="Y29" i="1"/>
  <c r="I30" i="1"/>
  <c r="Q30" i="1"/>
  <c r="Y30" i="1"/>
  <c r="Q31" i="1"/>
  <c r="Y31" i="1"/>
  <c r="Q32" i="1"/>
  <c r="Y32" i="1"/>
  <c r="Q33" i="1"/>
  <c r="Y33" i="1"/>
  <c r="E34" i="1"/>
  <c r="M43" i="1"/>
  <c r="U43" i="1"/>
  <c r="M44" i="1"/>
  <c r="U44" i="1"/>
  <c r="M45" i="1"/>
  <c r="U45" i="1"/>
  <c r="M46" i="1"/>
  <c r="U46" i="1"/>
  <c r="M47" i="1"/>
  <c r="U47" i="1"/>
  <c r="M48" i="1"/>
  <c r="U48" i="1"/>
  <c r="G49" i="1"/>
  <c r="I57" i="1"/>
  <c r="Q57" i="1"/>
  <c r="Y57" i="1"/>
  <c r="I58" i="1"/>
  <c r="Q58" i="1"/>
  <c r="Y58" i="1"/>
  <c r="I59" i="1"/>
  <c r="Q59" i="1"/>
  <c r="Y59" i="1"/>
  <c r="I60" i="1"/>
  <c r="Q60" i="1"/>
  <c r="Y60" i="1"/>
  <c r="I61" i="1"/>
  <c r="Q61" i="1"/>
  <c r="W61" i="1"/>
  <c r="E63" i="1"/>
  <c r="I64" i="1"/>
  <c r="Q64" i="1"/>
  <c r="Y64" i="1"/>
  <c r="I65" i="1"/>
  <c r="Q65" i="1"/>
  <c r="Y65" i="1"/>
  <c r="K66" i="1"/>
  <c r="M68" i="1"/>
  <c r="I71" i="1"/>
  <c r="Q71" i="1"/>
  <c r="Y71" i="1"/>
  <c r="I72" i="1"/>
  <c r="Q72" i="1"/>
  <c r="Y72" i="1"/>
  <c r="I73" i="1"/>
  <c r="Q73" i="1"/>
  <c r="Y73" i="1"/>
  <c r="I74" i="1"/>
  <c r="Q74" i="1"/>
  <c r="Y74" i="1"/>
  <c r="I75" i="1"/>
  <c r="Q75" i="1"/>
  <c r="Y75" i="1"/>
  <c r="I76" i="1"/>
  <c r="Q76" i="1"/>
  <c r="Y76" i="1"/>
  <c r="E77" i="1"/>
  <c r="H77" i="1"/>
  <c r="I77" i="1" s="1"/>
  <c r="Y77" i="1"/>
  <c r="M84" i="1"/>
  <c r="U84" i="1"/>
  <c r="M85" i="1"/>
  <c r="U85" i="1"/>
  <c r="M86" i="1"/>
  <c r="U86" i="1"/>
  <c r="M87" i="1"/>
  <c r="U87" i="1"/>
  <c r="M88" i="1"/>
  <c r="U88" i="1"/>
  <c r="M89" i="1"/>
  <c r="U89" i="1"/>
  <c r="G90" i="1"/>
  <c r="I97" i="1"/>
  <c r="Q97" i="1"/>
  <c r="Y97" i="1"/>
  <c r="I98" i="1"/>
  <c r="Q98" i="1"/>
  <c r="Y98" i="1"/>
  <c r="I99" i="1"/>
  <c r="Q99" i="1"/>
  <c r="Y99" i="1"/>
  <c r="Q100" i="1"/>
  <c r="Y100" i="1"/>
  <c r="Q101" i="1"/>
  <c r="Y101" i="1"/>
  <c r="S102" i="1"/>
  <c r="E108" i="1"/>
  <c r="I108" i="1"/>
  <c r="O108" i="1"/>
  <c r="U108" i="1"/>
  <c r="Y108" i="1"/>
  <c r="I110" i="1"/>
  <c r="Q110" i="1"/>
  <c r="Y110" i="1"/>
  <c r="I111" i="1"/>
  <c r="Q111" i="1"/>
  <c r="Y111" i="1"/>
  <c r="I112" i="1"/>
  <c r="Q112" i="1"/>
  <c r="Y112" i="1"/>
  <c r="I113" i="1"/>
  <c r="Q113" i="1"/>
  <c r="Y113" i="1"/>
  <c r="I114" i="1"/>
  <c r="Q114" i="1"/>
  <c r="Y114" i="1"/>
  <c r="E115" i="1"/>
  <c r="I117" i="1"/>
  <c r="Q117" i="1"/>
  <c r="Y117" i="1"/>
  <c r="I118" i="1"/>
  <c r="Q118" i="1"/>
  <c r="Y118" i="1"/>
  <c r="I119" i="1"/>
  <c r="Q119" i="1"/>
  <c r="Y119" i="1"/>
  <c r="I11" i="1"/>
  <c r="Q11" i="1"/>
  <c r="Y11" i="1"/>
  <c r="I12" i="1"/>
  <c r="Q12" i="1"/>
  <c r="Y12" i="1"/>
  <c r="I13" i="1"/>
  <c r="Q13" i="1"/>
  <c r="Y13" i="1"/>
  <c r="I14" i="1"/>
  <c r="Q14" i="1"/>
  <c r="S14" i="1"/>
  <c r="Q18" i="1"/>
  <c r="Y18" i="1"/>
  <c r="I19" i="1"/>
  <c r="Q19" i="1"/>
  <c r="Y19" i="1"/>
  <c r="I20" i="1"/>
  <c r="Q20" i="1"/>
  <c r="Y20" i="1"/>
  <c r="H21" i="1"/>
  <c r="I21" i="1" s="1"/>
  <c r="Q21" i="1"/>
  <c r="Y21" i="1"/>
  <c r="M28" i="1"/>
  <c r="U28" i="1"/>
  <c r="M29" i="1"/>
  <c r="U29" i="1"/>
  <c r="M30" i="1"/>
  <c r="U30" i="1"/>
  <c r="M31" i="1"/>
  <c r="U31" i="1"/>
  <c r="M32" i="1"/>
  <c r="U32" i="1"/>
  <c r="M33" i="1"/>
  <c r="U33" i="1"/>
  <c r="G34" i="1"/>
  <c r="Q43" i="1"/>
  <c r="Y43" i="1"/>
  <c r="Y44" i="1"/>
  <c r="Y45" i="1"/>
  <c r="Y46" i="1"/>
  <c r="Q47" i="1"/>
  <c r="Y47" i="1"/>
  <c r="Y48" i="1"/>
  <c r="K49" i="1"/>
  <c r="O49" i="1"/>
  <c r="S49" i="1"/>
  <c r="M57" i="1"/>
  <c r="U57" i="1"/>
  <c r="M58" i="1"/>
  <c r="U58" i="1"/>
  <c r="M59" i="1"/>
  <c r="U59" i="1"/>
  <c r="M60" i="1"/>
  <c r="U60" i="1"/>
  <c r="M61" i="1"/>
  <c r="M64" i="1"/>
  <c r="U64" i="1"/>
  <c r="M65" i="1"/>
  <c r="U65" i="1"/>
  <c r="W68" i="1"/>
  <c r="M71" i="1"/>
  <c r="U71" i="1"/>
  <c r="M72" i="1"/>
  <c r="U72" i="1"/>
  <c r="M73" i="1"/>
  <c r="U73" i="1"/>
  <c r="M74" i="1"/>
  <c r="U74" i="1"/>
  <c r="M75" i="1"/>
  <c r="U75" i="1"/>
  <c r="M76" i="1"/>
  <c r="U76" i="1"/>
  <c r="G77" i="1"/>
  <c r="K77" i="1"/>
  <c r="S77" i="1"/>
  <c r="W77" i="1"/>
  <c r="I84" i="1"/>
  <c r="Q84" i="1"/>
  <c r="Y84" i="1"/>
  <c r="I85" i="1"/>
  <c r="Q85" i="1"/>
  <c r="Y85" i="1"/>
  <c r="I86" i="1"/>
  <c r="Q86" i="1"/>
  <c r="Y86" i="1"/>
  <c r="I87" i="1"/>
  <c r="Q87" i="1"/>
  <c r="Y87" i="1"/>
  <c r="I88" i="1"/>
  <c r="Q88" i="1"/>
  <c r="Y88" i="1"/>
  <c r="I89" i="1"/>
  <c r="Q89" i="1"/>
  <c r="Y89" i="1"/>
  <c r="E90" i="1"/>
  <c r="H90" i="1"/>
  <c r="I90" i="1" s="1"/>
  <c r="Y90" i="1"/>
  <c r="M97" i="1"/>
  <c r="U97" i="1"/>
  <c r="M98" i="1"/>
  <c r="U98" i="1"/>
  <c r="M99" i="1"/>
  <c r="U99" i="1"/>
  <c r="M100" i="1"/>
  <c r="U100" i="1"/>
  <c r="M101" i="1"/>
  <c r="U101" i="1"/>
  <c r="M102" i="1"/>
  <c r="W102" i="1"/>
  <c r="Q108" i="1"/>
  <c r="W108" i="1"/>
  <c r="M110" i="1"/>
  <c r="U110" i="1"/>
  <c r="M111" i="1"/>
  <c r="U111" i="1"/>
  <c r="M112" i="1"/>
  <c r="U112" i="1"/>
  <c r="M113" i="1"/>
  <c r="U113" i="1"/>
  <c r="M114" i="1"/>
  <c r="U114" i="1"/>
  <c r="M117" i="1"/>
  <c r="U117" i="1"/>
  <c r="M118" i="1"/>
  <c r="U118" i="1"/>
  <c r="M119" i="1"/>
  <c r="U119" i="1"/>
  <c r="Y17" i="1"/>
  <c r="W17" i="1"/>
  <c r="U17" i="1"/>
  <c r="Q17" i="1"/>
  <c r="O17" i="1"/>
  <c r="M17" i="1"/>
  <c r="K17" i="1"/>
  <c r="I17" i="1"/>
  <c r="S17" i="1"/>
  <c r="K34" i="1"/>
  <c r="M49" i="1"/>
  <c r="Q49" i="1"/>
  <c r="U49" i="1"/>
  <c r="Y49" i="1"/>
  <c r="Y63" i="1"/>
  <c r="W63" i="1"/>
  <c r="S63" i="1"/>
  <c r="Q63" i="1"/>
  <c r="O63" i="1"/>
  <c r="M63" i="1"/>
  <c r="K63" i="1"/>
  <c r="I63" i="1"/>
  <c r="M34" i="1"/>
  <c r="W49" i="1"/>
  <c r="U63" i="1"/>
  <c r="Y66" i="1"/>
  <c r="U66" i="1"/>
  <c r="Q66" i="1"/>
  <c r="M66" i="1"/>
  <c r="I66" i="1"/>
  <c r="T70" i="1"/>
  <c r="U68" i="1"/>
  <c r="Y69" i="1"/>
  <c r="U69" i="1"/>
  <c r="Q69" i="1"/>
  <c r="M69" i="1"/>
  <c r="I69" i="1"/>
  <c r="K11" i="1"/>
  <c r="O11" i="1"/>
  <c r="S11" i="1"/>
  <c r="W11" i="1"/>
  <c r="K12" i="1"/>
  <c r="O12" i="1"/>
  <c r="S12" i="1"/>
  <c r="K13" i="1"/>
  <c r="O13" i="1"/>
  <c r="S13" i="1"/>
  <c r="K14" i="1"/>
  <c r="O14" i="1"/>
  <c r="U14" i="1"/>
  <c r="I15" i="1"/>
  <c r="M15" i="1"/>
  <c r="Q15" i="1"/>
  <c r="U15" i="1"/>
  <c r="Y15" i="1"/>
  <c r="I16" i="1"/>
  <c r="M16" i="1"/>
  <c r="Q16" i="1"/>
  <c r="U16" i="1"/>
  <c r="Y16" i="1"/>
  <c r="K18" i="1"/>
  <c r="O18" i="1"/>
  <c r="S18" i="1"/>
  <c r="K19" i="1"/>
  <c r="O19" i="1"/>
  <c r="S19" i="1"/>
  <c r="K20" i="1"/>
  <c r="O20" i="1"/>
  <c r="S20" i="1"/>
  <c r="I22" i="1"/>
  <c r="M22" i="1"/>
  <c r="Q22" i="1"/>
  <c r="U22" i="1"/>
  <c r="Y22" i="1"/>
  <c r="I23" i="1"/>
  <c r="M23" i="1"/>
  <c r="Q23" i="1"/>
  <c r="U23" i="1"/>
  <c r="Y23" i="1"/>
  <c r="I24" i="1"/>
  <c r="M24" i="1"/>
  <c r="Q24" i="1"/>
  <c r="U24" i="1"/>
  <c r="Y24" i="1"/>
  <c r="I25" i="1"/>
  <c r="M25" i="1"/>
  <c r="Q25" i="1"/>
  <c r="U25" i="1"/>
  <c r="Y25" i="1"/>
  <c r="I26" i="1"/>
  <c r="M26" i="1"/>
  <c r="Q26" i="1"/>
  <c r="U26" i="1"/>
  <c r="Y26" i="1"/>
  <c r="H27" i="1"/>
  <c r="K28" i="1"/>
  <c r="O28" i="1"/>
  <c r="S28" i="1"/>
  <c r="W28" i="1"/>
  <c r="K29" i="1"/>
  <c r="O29" i="1"/>
  <c r="S29" i="1"/>
  <c r="K30" i="1"/>
  <c r="O30" i="1"/>
  <c r="S30" i="1"/>
  <c r="K31" i="1"/>
  <c r="O31" i="1"/>
  <c r="S31" i="1"/>
  <c r="K32" i="1"/>
  <c r="O32" i="1"/>
  <c r="S32" i="1"/>
  <c r="K33" i="1"/>
  <c r="O33" i="1"/>
  <c r="S33" i="1"/>
  <c r="I35" i="1"/>
  <c r="M35" i="1"/>
  <c r="Q35" i="1"/>
  <c r="U35" i="1"/>
  <c r="Y35" i="1"/>
  <c r="I36" i="1"/>
  <c r="M36" i="1"/>
  <c r="Q36" i="1"/>
  <c r="U36" i="1"/>
  <c r="Y36" i="1"/>
  <c r="I37" i="1"/>
  <c r="M37" i="1"/>
  <c r="Q37" i="1"/>
  <c r="U37" i="1"/>
  <c r="Y37" i="1"/>
  <c r="I38" i="1"/>
  <c r="M38" i="1"/>
  <c r="Q38" i="1"/>
  <c r="U38" i="1"/>
  <c r="Y38" i="1"/>
  <c r="I39" i="1"/>
  <c r="M39" i="1"/>
  <c r="Q39" i="1"/>
  <c r="U39" i="1"/>
  <c r="Y39" i="1"/>
  <c r="I40" i="1"/>
  <c r="M40" i="1"/>
  <c r="Q40" i="1"/>
  <c r="U40" i="1"/>
  <c r="Y40" i="1"/>
  <c r="H41" i="1"/>
  <c r="K43" i="1"/>
  <c r="O43" i="1"/>
  <c r="S43" i="1"/>
  <c r="W43" i="1"/>
  <c r="K44" i="1"/>
  <c r="O44" i="1"/>
  <c r="S44" i="1"/>
  <c r="K45" i="1"/>
  <c r="O45" i="1"/>
  <c r="S45" i="1"/>
  <c r="K46" i="1"/>
  <c r="O46" i="1"/>
  <c r="S46" i="1"/>
  <c r="K47" i="1"/>
  <c r="O47" i="1"/>
  <c r="S47" i="1"/>
  <c r="K48" i="1"/>
  <c r="O48" i="1"/>
  <c r="S48" i="1"/>
  <c r="I50" i="1"/>
  <c r="M50" i="1"/>
  <c r="Q50" i="1"/>
  <c r="U50" i="1"/>
  <c r="Y50" i="1"/>
  <c r="I51" i="1"/>
  <c r="M51" i="1"/>
  <c r="Q51" i="1"/>
  <c r="U51" i="1"/>
  <c r="Y51" i="1"/>
  <c r="I52" i="1"/>
  <c r="M52" i="1"/>
  <c r="Q52" i="1"/>
  <c r="U52" i="1"/>
  <c r="Y52" i="1"/>
  <c r="I53" i="1"/>
  <c r="M53" i="1"/>
  <c r="Q53" i="1"/>
  <c r="U53" i="1"/>
  <c r="Y53" i="1"/>
  <c r="I54" i="1"/>
  <c r="M54" i="1"/>
  <c r="Q54" i="1"/>
  <c r="U54" i="1"/>
  <c r="Y54" i="1"/>
  <c r="I55" i="1"/>
  <c r="M55" i="1"/>
  <c r="Q55" i="1"/>
  <c r="U55" i="1"/>
  <c r="Y55" i="1"/>
  <c r="H56" i="1"/>
  <c r="K57" i="1"/>
  <c r="O57" i="1"/>
  <c r="S57" i="1"/>
  <c r="W57" i="1"/>
  <c r="K58" i="1"/>
  <c r="O58" i="1"/>
  <c r="S58" i="1"/>
  <c r="K59" i="1"/>
  <c r="O59" i="1"/>
  <c r="S59" i="1"/>
  <c r="K60" i="1"/>
  <c r="O60" i="1"/>
  <c r="S60" i="1"/>
  <c r="K61" i="1"/>
  <c r="O61" i="1"/>
  <c r="S61" i="1"/>
  <c r="U61" i="1"/>
  <c r="I62" i="1"/>
  <c r="M62" i="1"/>
  <c r="Q62" i="1"/>
  <c r="U62" i="1"/>
  <c r="Y62" i="1"/>
  <c r="K64" i="1"/>
  <c r="O64" i="1"/>
  <c r="S64" i="1"/>
  <c r="W64" i="1"/>
  <c r="K65" i="1"/>
  <c r="O65" i="1"/>
  <c r="S65" i="1"/>
  <c r="O66" i="1"/>
  <c r="W66" i="1"/>
  <c r="K67" i="1"/>
  <c r="M67" i="1"/>
  <c r="O69" i="1"/>
  <c r="W69" i="1"/>
  <c r="K70" i="1"/>
  <c r="M115" i="1"/>
  <c r="K115" i="1"/>
  <c r="Q115" i="1"/>
  <c r="U115" i="1"/>
  <c r="Y115" i="1"/>
  <c r="D121" i="1"/>
  <c r="J121" i="1"/>
  <c r="N121" i="1"/>
  <c r="R121" i="1"/>
  <c r="V121" i="1"/>
  <c r="W67" i="1"/>
  <c r="S67" i="1"/>
  <c r="O67" i="1"/>
  <c r="I67" i="1"/>
  <c r="Y103" i="1"/>
  <c r="W103" i="1"/>
  <c r="U103" i="1"/>
  <c r="Q103" i="1"/>
  <c r="O103" i="1"/>
  <c r="M103" i="1"/>
  <c r="K103" i="1"/>
  <c r="I103" i="1"/>
  <c r="I120" i="1"/>
  <c r="K15" i="1"/>
  <c r="O15" i="1"/>
  <c r="S15" i="1"/>
  <c r="K16" i="1"/>
  <c r="O16" i="1"/>
  <c r="S16" i="1"/>
  <c r="K22" i="1"/>
  <c r="O22" i="1"/>
  <c r="S22" i="1"/>
  <c r="K23" i="1"/>
  <c r="O23" i="1"/>
  <c r="S23" i="1"/>
  <c r="K24" i="1"/>
  <c r="O24" i="1"/>
  <c r="S24" i="1"/>
  <c r="K25" i="1"/>
  <c r="O25" i="1"/>
  <c r="S25" i="1"/>
  <c r="K26" i="1"/>
  <c r="O26" i="1"/>
  <c r="S26" i="1"/>
  <c r="K35" i="1"/>
  <c r="O35" i="1"/>
  <c r="S35" i="1"/>
  <c r="K36" i="1"/>
  <c r="O36" i="1"/>
  <c r="S36" i="1"/>
  <c r="K37" i="1"/>
  <c r="O37" i="1"/>
  <c r="S37" i="1"/>
  <c r="K38" i="1"/>
  <c r="O38" i="1"/>
  <c r="S38" i="1"/>
  <c r="K39" i="1"/>
  <c r="O39" i="1"/>
  <c r="S39" i="1"/>
  <c r="K40" i="1"/>
  <c r="O40" i="1"/>
  <c r="S40" i="1"/>
  <c r="K50" i="1"/>
  <c r="O50" i="1"/>
  <c r="S50" i="1"/>
  <c r="K51" i="1"/>
  <c r="O51" i="1"/>
  <c r="S51" i="1"/>
  <c r="K52" i="1"/>
  <c r="O52" i="1"/>
  <c r="S52" i="1"/>
  <c r="K53" i="1"/>
  <c r="O53" i="1"/>
  <c r="S53" i="1"/>
  <c r="K54" i="1"/>
  <c r="O54" i="1"/>
  <c r="S54" i="1"/>
  <c r="K55" i="1"/>
  <c r="O55" i="1"/>
  <c r="S55" i="1"/>
  <c r="K62" i="1"/>
  <c r="O62" i="1"/>
  <c r="S62" i="1"/>
  <c r="Q67" i="1"/>
  <c r="Y67" i="1"/>
  <c r="O70" i="1"/>
  <c r="S103" i="1"/>
  <c r="C121" i="1"/>
  <c r="O115" i="1"/>
  <c r="S115" i="1"/>
  <c r="W115" i="1"/>
  <c r="F121" i="1"/>
  <c r="L121" i="1"/>
  <c r="P121" i="1"/>
  <c r="X121" i="1"/>
  <c r="K68" i="1"/>
  <c r="O68" i="1"/>
  <c r="S68" i="1"/>
  <c r="K71" i="1"/>
  <c r="O71" i="1"/>
  <c r="S71" i="1"/>
  <c r="K72" i="1"/>
  <c r="O72" i="1"/>
  <c r="S72" i="1"/>
  <c r="K73" i="1"/>
  <c r="O73" i="1"/>
  <c r="S73" i="1"/>
  <c r="K74" i="1"/>
  <c r="O74" i="1"/>
  <c r="S74" i="1"/>
  <c r="K75" i="1"/>
  <c r="O75" i="1"/>
  <c r="S75" i="1"/>
  <c r="K76" i="1"/>
  <c r="O76" i="1"/>
  <c r="S76" i="1"/>
  <c r="I78" i="1"/>
  <c r="M78" i="1"/>
  <c r="Q78" i="1"/>
  <c r="U78" i="1"/>
  <c r="Y78" i="1"/>
  <c r="I79" i="1"/>
  <c r="M79" i="1"/>
  <c r="Q79" i="1"/>
  <c r="U79" i="1"/>
  <c r="Y79" i="1"/>
  <c r="I80" i="1"/>
  <c r="M80" i="1"/>
  <c r="Q80" i="1"/>
  <c r="U80" i="1"/>
  <c r="Y80" i="1"/>
  <c r="I81" i="1"/>
  <c r="M81" i="1"/>
  <c r="Q81" i="1"/>
  <c r="U81" i="1"/>
  <c r="Y81" i="1"/>
  <c r="I82" i="1"/>
  <c r="M82" i="1"/>
  <c r="Q82" i="1"/>
  <c r="U82" i="1"/>
  <c r="Y82" i="1"/>
  <c r="H83" i="1"/>
  <c r="K84" i="1"/>
  <c r="O84" i="1"/>
  <c r="S84" i="1"/>
  <c r="K85" i="1"/>
  <c r="O85" i="1"/>
  <c r="S85" i="1"/>
  <c r="K86" i="1"/>
  <c r="O86" i="1"/>
  <c r="S86" i="1"/>
  <c r="K87" i="1"/>
  <c r="O87" i="1"/>
  <c r="S87" i="1"/>
  <c r="K88" i="1"/>
  <c r="O88" i="1"/>
  <c r="S88" i="1"/>
  <c r="K89" i="1"/>
  <c r="O89" i="1"/>
  <c r="S89" i="1"/>
  <c r="I91" i="1"/>
  <c r="M91" i="1"/>
  <c r="Q91" i="1"/>
  <c r="U91" i="1"/>
  <c r="Y91" i="1"/>
  <c r="I92" i="1"/>
  <c r="M92" i="1"/>
  <c r="Q92" i="1"/>
  <c r="U92" i="1"/>
  <c r="Y92" i="1"/>
  <c r="I93" i="1"/>
  <c r="M93" i="1"/>
  <c r="Q93" i="1"/>
  <c r="U93" i="1"/>
  <c r="Y93" i="1"/>
  <c r="I94" i="1"/>
  <c r="M94" i="1"/>
  <c r="Q94" i="1"/>
  <c r="U94" i="1"/>
  <c r="Y94" i="1"/>
  <c r="I95" i="1"/>
  <c r="M95" i="1"/>
  <c r="Q95" i="1"/>
  <c r="U95" i="1"/>
  <c r="Y95" i="1"/>
  <c r="H96" i="1"/>
  <c r="K97" i="1"/>
  <c r="O97" i="1"/>
  <c r="S97" i="1"/>
  <c r="W97" i="1"/>
  <c r="K98" i="1"/>
  <c r="O98" i="1"/>
  <c r="S98" i="1"/>
  <c r="K99" i="1"/>
  <c r="O99" i="1"/>
  <c r="S99" i="1"/>
  <c r="K100" i="1"/>
  <c r="O100" i="1"/>
  <c r="S100" i="1"/>
  <c r="K101" i="1"/>
  <c r="O101" i="1"/>
  <c r="S101" i="1"/>
  <c r="K102" i="1"/>
  <c r="O102" i="1"/>
  <c r="U102" i="1"/>
  <c r="M107" i="1"/>
  <c r="S107" i="1"/>
  <c r="I109" i="1"/>
  <c r="O109" i="1"/>
  <c r="S109" i="1"/>
  <c r="W109" i="1"/>
  <c r="K110" i="1"/>
  <c r="O110" i="1"/>
  <c r="S110" i="1"/>
  <c r="K111" i="1"/>
  <c r="O111" i="1"/>
  <c r="S111" i="1"/>
  <c r="K112" i="1"/>
  <c r="O112" i="1"/>
  <c r="S112" i="1"/>
  <c r="K113" i="1"/>
  <c r="O113" i="1"/>
  <c r="S113" i="1"/>
  <c r="K114" i="1"/>
  <c r="O114" i="1"/>
  <c r="S114" i="1"/>
  <c r="I116" i="1"/>
  <c r="O116" i="1"/>
  <c r="S116" i="1"/>
  <c r="W116" i="1"/>
  <c r="K117" i="1"/>
  <c r="O117" i="1"/>
  <c r="S117" i="1"/>
  <c r="K118" i="1"/>
  <c r="O118" i="1"/>
  <c r="S118" i="1"/>
  <c r="K119" i="1"/>
  <c r="O119" i="1"/>
  <c r="S119" i="1"/>
  <c r="E120" i="1"/>
  <c r="G120" i="1"/>
  <c r="K120" i="1"/>
  <c r="M120" i="1"/>
  <c r="O120" i="1"/>
  <c r="Q120" i="1"/>
  <c r="S120" i="1"/>
  <c r="U120" i="1"/>
  <c r="W120" i="1"/>
  <c r="Y120" i="1"/>
  <c r="K78" i="1"/>
  <c r="O78" i="1"/>
  <c r="S78" i="1"/>
  <c r="K79" i="1"/>
  <c r="O79" i="1"/>
  <c r="S79" i="1"/>
  <c r="K80" i="1"/>
  <c r="O80" i="1"/>
  <c r="S80" i="1"/>
  <c r="K81" i="1"/>
  <c r="O81" i="1"/>
  <c r="S81" i="1"/>
  <c r="K82" i="1"/>
  <c r="O82" i="1"/>
  <c r="S82" i="1"/>
  <c r="K91" i="1"/>
  <c r="O91" i="1"/>
  <c r="S91" i="1"/>
  <c r="K92" i="1"/>
  <c r="O92" i="1"/>
  <c r="S92" i="1"/>
  <c r="K93" i="1"/>
  <c r="O93" i="1"/>
  <c r="S93" i="1"/>
  <c r="K94" i="1"/>
  <c r="O94" i="1"/>
  <c r="S94" i="1"/>
  <c r="K95" i="1"/>
  <c r="O95" i="1"/>
  <c r="S95" i="1"/>
  <c r="K109" i="1"/>
  <c r="M109" i="1"/>
  <c r="Q109" i="1"/>
  <c r="U109" i="1"/>
  <c r="Y109" i="1"/>
  <c r="K116" i="1"/>
  <c r="M116" i="1"/>
  <c r="Q116" i="1"/>
  <c r="U116" i="1"/>
  <c r="Y116" i="1"/>
  <c r="I70" i="1" l="1"/>
  <c r="Y34" i="1"/>
  <c r="W34" i="1"/>
  <c r="V89" i="5"/>
  <c r="W89" i="5" s="1"/>
  <c r="V87" i="5"/>
  <c r="W87" i="5" s="1"/>
  <c r="K73" i="5"/>
  <c r="Q73" i="5"/>
  <c r="T42" i="5"/>
  <c r="U42" i="5" s="1"/>
  <c r="I36" i="5"/>
  <c r="Q36" i="5"/>
  <c r="S73" i="5"/>
  <c r="Y59" i="7"/>
  <c r="K22" i="7"/>
  <c r="Q22" i="7"/>
  <c r="S34" i="1"/>
  <c r="U28" i="5"/>
  <c r="K36" i="5"/>
  <c r="S36" i="5"/>
  <c r="G121" i="1"/>
  <c r="U70" i="1"/>
  <c r="T121" i="1"/>
  <c r="Y70" i="1"/>
  <c r="U34" i="1"/>
  <c r="Q70" i="1"/>
  <c r="W70" i="1"/>
  <c r="Q34" i="1"/>
  <c r="O34" i="1"/>
  <c r="O77" i="1"/>
  <c r="M70" i="1"/>
  <c r="I67" i="5"/>
  <c r="K67" i="5"/>
  <c r="V65" i="5"/>
  <c r="W65" i="5" s="1"/>
  <c r="V45" i="5"/>
  <c r="W45" i="5" s="1"/>
  <c r="V41" i="5"/>
  <c r="W41" i="5" s="1"/>
  <c r="U35" i="5"/>
  <c r="S20" i="5"/>
  <c r="M20" i="5"/>
  <c r="E89" i="7"/>
  <c r="W59" i="7"/>
  <c r="G59" i="7"/>
  <c r="W22" i="7"/>
  <c r="Q59" i="7"/>
  <c r="Y43" i="7"/>
  <c r="O22" i="7"/>
  <c r="Y22" i="7"/>
  <c r="G22" i="7"/>
  <c r="W88" i="7"/>
  <c r="S88" i="7"/>
  <c r="Y50" i="7"/>
  <c r="S43" i="7"/>
  <c r="Y36" i="7"/>
  <c r="Q43" i="7"/>
  <c r="S22" i="7"/>
  <c r="U22" i="7"/>
  <c r="M22" i="7"/>
  <c r="Y88" i="7"/>
  <c r="U88" i="7"/>
  <c r="Q50" i="7"/>
  <c r="W43" i="7"/>
  <c r="O43" i="7"/>
  <c r="G43" i="7"/>
  <c r="Q36" i="7"/>
  <c r="U43" i="7"/>
  <c r="M43" i="7"/>
  <c r="G29" i="7"/>
  <c r="K29" i="7"/>
  <c r="O29" i="7"/>
  <c r="S29" i="7"/>
  <c r="M66" i="7"/>
  <c r="G66" i="7"/>
  <c r="U59" i="7"/>
  <c r="M59" i="7"/>
  <c r="U66" i="7"/>
  <c r="M88" i="7"/>
  <c r="K88" i="7"/>
  <c r="I88" i="7"/>
  <c r="H89" i="7"/>
  <c r="I89" i="7" s="1"/>
  <c r="O88" i="7"/>
  <c r="I66" i="7"/>
  <c r="K66" i="7"/>
  <c r="O89" i="7"/>
  <c r="G88" i="7"/>
  <c r="M80" i="7"/>
  <c r="Y66" i="7"/>
  <c r="Q66" i="7"/>
  <c r="U50" i="7"/>
  <c r="M50" i="7"/>
  <c r="U36" i="7"/>
  <c r="M36" i="7"/>
  <c r="W66" i="7"/>
  <c r="O66" i="7"/>
  <c r="S50" i="7"/>
  <c r="K50" i="7"/>
  <c r="S36" i="7"/>
  <c r="K36" i="7"/>
  <c r="Y80" i="7"/>
  <c r="W80" i="7"/>
  <c r="U80" i="7"/>
  <c r="S80" i="7"/>
  <c r="Q80" i="7"/>
  <c r="I80" i="7"/>
  <c r="M89" i="7"/>
  <c r="G80" i="7"/>
  <c r="U89" i="7"/>
  <c r="K80" i="7"/>
  <c r="W50" i="7"/>
  <c r="O50" i="7"/>
  <c r="G50" i="7"/>
  <c r="W36" i="7"/>
  <c r="O36" i="7"/>
  <c r="G36" i="7"/>
  <c r="X84" i="5"/>
  <c r="Y84" i="5" s="1"/>
  <c r="V78" i="5"/>
  <c r="W78" i="5" s="1"/>
  <c r="V76" i="5"/>
  <c r="W76" i="5" s="1"/>
  <c r="U67" i="5"/>
  <c r="M67" i="5"/>
  <c r="V64" i="5"/>
  <c r="W64" i="5" s="1"/>
  <c r="X50" i="5"/>
  <c r="V72" i="5"/>
  <c r="W72" i="5" s="1"/>
  <c r="H68" i="5"/>
  <c r="I68" i="5" s="1"/>
  <c r="W67" i="5"/>
  <c r="O67" i="5"/>
  <c r="V63" i="5"/>
  <c r="W63" i="5" s="1"/>
  <c r="V53" i="5"/>
  <c r="W53" i="5" s="1"/>
  <c r="X48" i="5"/>
  <c r="Y48" i="5" s="1"/>
  <c r="X43" i="5"/>
  <c r="T49" i="5"/>
  <c r="U49" i="5" s="1"/>
  <c r="V24" i="5"/>
  <c r="W24" i="5" s="1"/>
  <c r="M73" i="5"/>
  <c r="V38" i="5"/>
  <c r="W38" i="5" s="1"/>
  <c r="V34" i="5"/>
  <c r="W34" i="5" s="1"/>
  <c r="V27" i="5"/>
  <c r="W27" i="5" s="1"/>
  <c r="V15" i="5"/>
  <c r="W15" i="5" s="1"/>
  <c r="V47" i="5"/>
  <c r="W47" i="5" s="1"/>
  <c r="O20" i="5"/>
  <c r="Q20" i="5"/>
  <c r="O73" i="5"/>
  <c r="W74" i="5"/>
  <c r="V79" i="5"/>
  <c r="W79" i="5" s="1"/>
  <c r="X74" i="5"/>
  <c r="V62" i="5"/>
  <c r="W62" i="5" s="1"/>
  <c r="W57" i="5"/>
  <c r="X57" i="5"/>
  <c r="Y30" i="5"/>
  <c r="W21" i="5"/>
  <c r="X21" i="5"/>
  <c r="W81" i="5"/>
  <c r="X81" i="5"/>
  <c r="Y81" i="5" s="1"/>
  <c r="W70" i="5"/>
  <c r="X70" i="5"/>
  <c r="Y70" i="5" s="1"/>
  <c r="W61" i="5"/>
  <c r="X61" i="5"/>
  <c r="Y14" i="5"/>
  <c r="Y80" i="5"/>
  <c r="W50" i="5"/>
  <c r="W86" i="5"/>
  <c r="W43" i="5"/>
  <c r="W37" i="5"/>
  <c r="S49" i="5"/>
  <c r="Q49" i="5"/>
  <c r="O49" i="5"/>
  <c r="M49" i="5"/>
  <c r="K49" i="5"/>
  <c r="I49" i="5"/>
  <c r="S29" i="5"/>
  <c r="Q29" i="5"/>
  <c r="O29" i="5"/>
  <c r="M29" i="5"/>
  <c r="K29" i="5"/>
  <c r="I29" i="5"/>
  <c r="V83" i="5"/>
  <c r="W83" i="5" s="1"/>
  <c r="V71" i="5"/>
  <c r="W71" i="5" s="1"/>
  <c r="V66" i="5"/>
  <c r="W66" i="5" s="1"/>
  <c r="X82" i="5"/>
  <c r="Y82" i="5" s="1"/>
  <c r="X75" i="5"/>
  <c r="Y75" i="5" s="1"/>
  <c r="X72" i="5"/>
  <c r="Y72" i="5" s="1"/>
  <c r="X63" i="5"/>
  <c r="Y63" i="5" s="1"/>
  <c r="X59" i="5"/>
  <c r="Y59" i="5" s="1"/>
  <c r="V55" i="5"/>
  <c r="V51" i="5"/>
  <c r="O91" i="5"/>
  <c r="X90" i="5"/>
  <c r="Y90" i="5" s="1"/>
  <c r="M79" i="5"/>
  <c r="K79" i="5"/>
  <c r="X64" i="5"/>
  <c r="Y64" i="5" s="1"/>
  <c r="X54" i="5"/>
  <c r="Y54" i="5" s="1"/>
  <c r="T56" i="5"/>
  <c r="U56" i="5" s="1"/>
  <c r="V33" i="5"/>
  <c r="W33" i="5" s="1"/>
  <c r="Q91" i="5"/>
  <c r="O79" i="5"/>
  <c r="X71" i="5"/>
  <c r="Y71" i="5" s="1"/>
  <c r="G68" i="5"/>
  <c r="X58" i="5"/>
  <c r="Y58" i="5" s="1"/>
  <c r="X46" i="5"/>
  <c r="Y46" i="5" s="1"/>
  <c r="V44" i="5"/>
  <c r="V40" i="5"/>
  <c r="V42" i="5" s="1"/>
  <c r="W42" i="5" s="1"/>
  <c r="X38" i="5"/>
  <c r="Y38" i="5" s="1"/>
  <c r="T36" i="5"/>
  <c r="U36" i="5" s="1"/>
  <c r="X34" i="5"/>
  <c r="Y34" i="5" s="1"/>
  <c r="X31" i="5"/>
  <c r="Y31" i="5" s="1"/>
  <c r="X27" i="5"/>
  <c r="Y27" i="5" s="1"/>
  <c r="V25" i="5"/>
  <c r="X23" i="5"/>
  <c r="Y23" i="5" s="1"/>
  <c r="V17" i="5"/>
  <c r="V20" i="5" s="1"/>
  <c r="W20" i="5" s="1"/>
  <c r="X15" i="5"/>
  <c r="Y15" i="5" s="1"/>
  <c r="X47" i="5"/>
  <c r="Y47" i="5" s="1"/>
  <c r="X26" i="5"/>
  <c r="Y26" i="5" s="1"/>
  <c r="X22" i="5"/>
  <c r="Y22" i="5" s="1"/>
  <c r="X45" i="5"/>
  <c r="Y45" i="5" s="1"/>
  <c r="X39" i="5"/>
  <c r="Y39" i="5" s="1"/>
  <c r="X35" i="5"/>
  <c r="Y35" i="5" s="1"/>
  <c r="X18" i="5"/>
  <c r="Y18" i="5" s="1"/>
  <c r="T20" i="5"/>
  <c r="U20" i="5" s="1"/>
  <c r="X73" i="5"/>
  <c r="Y73" i="5" s="1"/>
  <c r="Y69" i="5"/>
  <c r="Y50" i="5"/>
  <c r="Y86" i="5"/>
  <c r="T85" i="5"/>
  <c r="U85" i="5" s="1"/>
  <c r="U81" i="5"/>
  <c r="U74" i="5"/>
  <c r="T79" i="5"/>
  <c r="U79" i="5" s="1"/>
  <c r="T73" i="5"/>
  <c r="U73" i="5" s="1"/>
  <c r="U70" i="5"/>
  <c r="U61" i="5"/>
  <c r="T62" i="5"/>
  <c r="U62" i="5" s="1"/>
  <c r="U57" i="5"/>
  <c r="Y43" i="5"/>
  <c r="V36" i="5"/>
  <c r="W36" i="5" s="1"/>
  <c r="W30" i="5"/>
  <c r="W14" i="5"/>
  <c r="U21" i="5"/>
  <c r="T29" i="5"/>
  <c r="U29" i="5" s="1"/>
  <c r="T91" i="5"/>
  <c r="U91" i="5" s="1"/>
  <c r="S91" i="5"/>
  <c r="K91" i="5"/>
  <c r="X87" i="5"/>
  <c r="Y87" i="5" s="1"/>
  <c r="Q79" i="5"/>
  <c r="X78" i="5"/>
  <c r="Y78" i="5" s="1"/>
  <c r="S68" i="5"/>
  <c r="X52" i="5"/>
  <c r="Y52" i="5" s="1"/>
  <c r="M91" i="5"/>
  <c r="S79" i="5"/>
  <c r="X76" i="5"/>
  <c r="Y76" i="5" s="1"/>
  <c r="X66" i="5"/>
  <c r="Y66" i="5" s="1"/>
  <c r="X60" i="5"/>
  <c r="Y60" i="5" s="1"/>
  <c r="X32" i="5"/>
  <c r="Y32" i="5" s="1"/>
  <c r="X28" i="5"/>
  <c r="Y28" i="5" s="1"/>
  <c r="X41" i="5"/>
  <c r="Y41" i="5" s="1"/>
  <c r="X37" i="5"/>
  <c r="X33" i="5"/>
  <c r="Y33" i="5" s="1"/>
  <c r="X16" i="5"/>
  <c r="Y16" i="5" s="1"/>
  <c r="Q90" i="1"/>
  <c r="Q77" i="1"/>
  <c r="U90" i="1"/>
  <c r="M90" i="1"/>
  <c r="U21" i="1"/>
  <c r="M21" i="1"/>
  <c r="W90" i="1"/>
  <c r="O90" i="1"/>
  <c r="U77" i="1"/>
  <c r="M77" i="1"/>
  <c r="W21" i="1"/>
  <c r="O21" i="1"/>
  <c r="S90" i="1"/>
  <c r="K90" i="1"/>
  <c r="S21" i="1"/>
  <c r="K21" i="1"/>
  <c r="Y96" i="1"/>
  <c r="W96" i="1"/>
  <c r="U96" i="1"/>
  <c r="S96" i="1"/>
  <c r="Q96" i="1"/>
  <c r="O96" i="1"/>
  <c r="M96" i="1"/>
  <c r="K96" i="1"/>
  <c r="I96" i="1"/>
  <c r="Y83" i="1"/>
  <c r="W83" i="1"/>
  <c r="U83" i="1"/>
  <c r="S83" i="1"/>
  <c r="Q83" i="1"/>
  <c r="O83" i="1"/>
  <c r="M83" i="1"/>
  <c r="K83" i="1"/>
  <c r="I83" i="1"/>
  <c r="Y56" i="1"/>
  <c r="W56" i="1"/>
  <c r="U56" i="1"/>
  <c r="S56" i="1"/>
  <c r="Q56" i="1"/>
  <c r="O56" i="1"/>
  <c r="M56" i="1"/>
  <c r="K56" i="1"/>
  <c r="I56" i="1"/>
  <c r="Y41" i="1"/>
  <c r="W41" i="1"/>
  <c r="U41" i="1"/>
  <c r="S41" i="1"/>
  <c r="Q41" i="1"/>
  <c r="O41" i="1"/>
  <c r="M41" i="1"/>
  <c r="K41" i="1"/>
  <c r="I41" i="1"/>
  <c r="Y27" i="1"/>
  <c r="W27" i="1"/>
  <c r="U27" i="1"/>
  <c r="S27" i="1"/>
  <c r="Q27" i="1"/>
  <c r="O27" i="1"/>
  <c r="M27" i="1"/>
  <c r="K27" i="1"/>
  <c r="I27" i="1"/>
  <c r="H121" i="1"/>
  <c r="I121" i="1" s="1"/>
  <c r="E121" i="1"/>
  <c r="M68" i="5" l="1"/>
  <c r="X89" i="5"/>
  <c r="Y89" i="5" s="1"/>
  <c r="V56" i="5"/>
  <c r="W56" i="5" s="1"/>
  <c r="X24" i="5"/>
  <c r="Y24" i="5" s="1"/>
  <c r="Q68" i="5"/>
  <c r="O68" i="5"/>
  <c r="X83" i="5"/>
  <c r="Y83" i="5" s="1"/>
  <c r="X53" i="5"/>
  <c r="Y53" i="5" s="1"/>
  <c r="X65" i="5"/>
  <c r="Y65" i="5" s="1"/>
  <c r="O121" i="1"/>
  <c r="Q121" i="1"/>
  <c r="K121" i="1"/>
  <c r="K68" i="5"/>
  <c r="V91" i="5"/>
  <c r="W91" i="5" s="1"/>
  <c r="G89" i="7"/>
  <c r="Y89" i="7"/>
  <c r="K89" i="7"/>
  <c r="W89" i="7"/>
  <c r="Q89" i="7"/>
  <c r="S89" i="7"/>
  <c r="V85" i="5"/>
  <c r="W85" i="5" s="1"/>
  <c r="Y37" i="5"/>
  <c r="W44" i="5"/>
  <c r="X44" i="5"/>
  <c r="Y21" i="5"/>
  <c r="Y74" i="5"/>
  <c r="X79" i="5"/>
  <c r="Y79" i="5" s="1"/>
  <c r="T68" i="5"/>
  <c r="U68" i="5" s="1"/>
  <c r="X91" i="5"/>
  <c r="Y91" i="5" s="1"/>
  <c r="V49" i="5"/>
  <c r="W49" i="5" s="1"/>
  <c r="X85" i="5"/>
  <c r="Y85" i="5" s="1"/>
  <c r="V68" i="5"/>
  <c r="W68" i="5" s="1"/>
  <c r="V73" i="5"/>
  <c r="W73" i="5" s="1"/>
  <c r="X36" i="5"/>
  <c r="Y36" i="5" s="1"/>
  <c r="W17" i="5"/>
  <c r="X17" i="5"/>
  <c r="Y17" i="5" s="1"/>
  <c r="W25" i="5"/>
  <c r="X25" i="5"/>
  <c r="Y25" i="5" s="1"/>
  <c r="W40" i="5"/>
  <c r="X40" i="5"/>
  <c r="Y40" i="5" s="1"/>
  <c r="W51" i="5"/>
  <c r="X51" i="5"/>
  <c r="W55" i="5"/>
  <c r="X55" i="5"/>
  <c r="Y55" i="5" s="1"/>
  <c r="Y61" i="5"/>
  <c r="X62" i="5"/>
  <c r="Y62" i="5" s="1"/>
  <c r="Y57" i="5"/>
  <c r="V29" i="5"/>
  <c r="W29" i="5" s="1"/>
  <c r="W121" i="1"/>
  <c r="Y121" i="1"/>
  <c r="S121" i="1"/>
  <c r="M121" i="1"/>
  <c r="U121" i="1"/>
  <c r="X68" i="5" l="1"/>
  <c r="Y68" i="5" s="1"/>
  <c r="Y51" i="5"/>
  <c r="X56" i="5"/>
  <c r="Y56" i="5" s="1"/>
  <c r="X20" i="5"/>
  <c r="Y20" i="5" s="1"/>
  <c r="X42" i="5"/>
  <c r="Y42" i="5" s="1"/>
  <c r="Y44" i="5"/>
  <c r="X49" i="5"/>
  <c r="Y49" i="5" s="1"/>
  <c r="X29" i="5"/>
  <c r="Y29" i="5" s="1"/>
</calcChain>
</file>

<file path=xl/sharedStrings.xml><?xml version="1.0" encoding="utf-8"?>
<sst xmlns="http://schemas.openxmlformats.org/spreadsheetml/2006/main" count="1051" uniqueCount="659">
  <si>
    <t xml:space="preserve">REPUBULIKA Y' U RWANDA </t>
  </si>
  <si>
    <t>KOMISIYO Y'IGIHUGU Y'AMATORA</t>
  </si>
  <si>
    <t>INTARA Y'AMAJYEPFO</t>
  </si>
  <si>
    <t xml:space="preserve">AKARERE KA NYAMAGABE </t>
  </si>
  <si>
    <t>ICYEGERANYO CY'IBYAVUYE MU MATORA Y'ABAGIZE INTEKO ISHINGA AMATEGEKO YO KU WA 16/09/2013</t>
  </si>
  <si>
    <t>UMURENGE</t>
  </si>
  <si>
    <t>SITE</t>
  </si>
  <si>
    <t>ABAGOMBAGA GUTORA</t>
  </si>
  <si>
    <t>ABATOYE</t>
  </si>
  <si>
    <t>IJANISHA</t>
  </si>
  <si>
    <t>IMFABUSA</t>
  </si>
  <si>
    <t>ABATOYE NEZA</t>
  </si>
  <si>
    <t>Amajwi buri Mutwe wa Politiki/Umukandida wigenga yabonye</t>
  </si>
  <si>
    <t>CYANIKA</t>
  </si>
  <si>
    <t>EP NYANZOGA</t>
  </si>
  <si>
    <t>EP KIYUMBA</t>
  </si>
  <si>
    <t>EP RUGOGWE</t>
  </si>
  <si>
    <t>G.S. CYANIKA</t>
  </si>
  <si>
    <t>EP NGOMA</t>
  </si>
  <si>
    <t>EP MUGOMBWA</t>
  </si>
  <si>
    <t>S/TOTAL</t>
  </si>
  <si>
    <t>MUSHUBI</t>
  </si>
  <si>
    <t>GS ST FIDELE</t>
  </si>
  <si>
    <t>GS ST ETIENNE</t>
  </si>
  <si>
    <t>EP GASENYI</t>
  </si>
  <si>
    <t>KITABI</t>
  </si>
  <si>
    <t>EP UWINGUGU</t>
  </si>
  <si>
    <t>GS KITABI</t>
  </si>
  <si>
    <t>EP GASHWATI</t>
  </si>
  <si>
    <t>EP MUYANGE</t>
  </si>
  <si>
    <t xml:space="preserve">EP MUJUGA </t>
  </si>
  <si>
    <t>KIBIRIZI</t>
  </si>
  <si>
    <t>GS BUGARAMA</t>
  </si>
  <si>
    <t>EP UWINKINGI</t>
  </si>
  <si>
    <t>EP KIRARO C</t>
  </si>
  <si>
    <t>GS KIRARO P</t>
  </si>
  <si>
    <t>EP MUGANZA</t>
  </si>
  <si>
    <t>EP KIBIRIZI</t>
  </si>
  <si>
    <t xml:space="preserve">GASAKA </t>
  </si>
  <si>
    <t xml:space="preserve">EP GASAKA </t>
  </si>
  <si>
    <t>ES SUMBA</t>
  </si>
  <si>
    <t xml:space="preserve">ES SUMBA </t>
  </si>
  <si>
    <t>GS GIKONGORO</t>
  </si>
  <si>
    <t>CFJ MURAMBI</t>
  </si>
  <si>
    <t>KAMEGERI</t>
  </si>
  <si>
    <t>EP BWAMA</t>
  </si>
  <si>
    <t>GS RUSUSA</t>
  </si>
  <si>
    <t>EP KAMEGERI</t>
  </si>
  <si>
    <t>GS KIZI</t>
  </si>
  <si>
    <t>EP BARO</t>
  </si>
  <si>
    <t xml:space="preserve">MUSANGE </t>
  </si>
  <si>
    <t xml:space="preserve">GS GASAVE </t>
  </si>
  <si>
    <t>ES MUSANGE</t>
  </si>
  <si>
    <t>EP  JENDA</t>
  </si>
  <si>
    <t>EP MASAGARA</t>
  </si>
  <si>
    <t>EP NYAGISOZI</t>
  </si>
  <si>
    <t>EP MASANGANO</t>
  </si>
  <si>
    <t xml:space="preserve">NKOMANE </t>
  </si>
  <si>
    <t xml:space="preserve">EP TWIYA </t>
  </si>
  <si>
    <t>EP BUHANZI</t>
  </si>
  <si>
    <t xml:space="preserve">GS BITANDARA </t>
  </si>
  <si>
    <t>GS MUTENGERI</t>
  </si>
  <si>
    <t>EP BISHARARA</t>
  </si>
  <si>
    <t xml:space="preserve">EP MUSARABA </t>
  </si>
  <si>
    <t xml:space="preserve">MUSEBEYA </t>
  </si>
  <si>
    <t>EP NYARURAMBI</t>
  </si>
  <si>
    <t>EP RUGANO</t>
  </si>
  <si>
    <t>EP RUNEGE</t>
  </si>
  <si>
    <t>GS RUSEKERA</t>
  </si>
  <si>
    <t xml:space="preserve">GS SEKERA </t>
  </si>
  <si>
    <t xml:space="preserve">VTC MUSEBEYA </t>
  </si>
  <si>
    <t>UWINKINGI</t>
  </si>
  <si>
    <t>E.P. NSINDUKA</t>
  </si>
  <si>
    <t>E.P. MBUGA</t>
  </si>
  <si>
    <t>E.P. RUGEYO</t>
  </si>
  <si>
    <t>G.S. KIBYAGIRA</t>
  </si>
  <si>
    <t>E.P. MUNINI/BIGUMIRA</t>
  </si>
  <si>
    <t>E.P. MUNINI/RUGOGWE</t>
  </si>
  <si>
    <t>KADUHA</t>
  </si>
  <si>
    <t>G.S. KADUHA A</t>
  </si>
  <si>
    <t>E.P. MUGOTE</t>
  </si>
  <si>
    <t>G.S. MUSENYI</t>
  </si>
  <si>
    <t>E.P. KIREHE C</t>
  </si>
  <si>
    <t>E.P. NKOMERO</t>
  </si>
  <si>
    <t>TARE</t>
  </si>
  <si>
    <t>E.P. MUSE</t>
  </si>
  <si>
    <t>E.P. GATOVU</t>
  </si>
  <si>
    <t xml:space="preserve">E.P. GISANZE+ EP KIRWA </t>
  </si>
  <si>
    <t>G.S. UWINKOMO</t>
  </si>
  <si>
    <t>G.S. NKUMBURE</t>
  </si>
  <si>
    <t>GATARE</t>
  </si>
  <si>
    <t>E.P. GAKOMA/ BAKOPFU</t>
  </si>
  <si>
    <t>E.P. NGANZO</t>
  </si>
  <si>
    <t>E.P. GIKUNGU</t>
  </si>
  <si>
    <t xml:space="preserve">E.P. GAKOMA/RUGANDA </t>
  </si>
  <si>
    <t>G.S. NYARWUNGO</t>
  </si>
  <si>
    <t>BURUHUKIRO</t>
  </si>
  <si>
    <t>E.P. BUSHIGISHIGI</t>
  </si>
  <si>
    <t>G.S. RUGOGWE</t>
  </si>
  <si>
    <t>E.P. GIFURWE</t>
  </si>
  <si>
    <t>G.S. KIZIMYAMURIRO</t>
  </si>
  <si>
    <t>E.P. BISHYIGA</t>
  </si>
  <si>
    <t>KIBUMBWE</t>
  </si>
  <si>
    <t>E.P. BWENDA</t>
  </si>
  <si>
    <t>E.P. GAKANKA</t>
  </si>
  <si>
    <t>G.S. ST PAUL KIBUMBWE</t>
  </si>
  <si>
    <t>E.P. KINYANA</t>
  </si>
  <si>
    <t>MUGANO</t>
  </si>
  <si>
    <t>E.P. MUGANO</t>
  </si>
  <si>
    <t>E.P. MWUMBA</t>
  </si>
  <si>
    <t>E.P. KARAMBI</t>
  </si>
  <si>
    <t>E.P. SOVU</t>
  </si>
  <si>
    <t>G.S.TURYANGO</t>
  </si>
  <si>
    <t>E.P. NYARUSAZI</t>
  </si>
  <si>
    <t>MBAZI</t>
  </si>
  <si>
    <t>MANWALI</t>
  </si>
  <si>
    <t>MUTIWINGOMA</t>
  </si>
  <si>
    <t>EP MAHERESHO</t>
  </si>
  <si>
    <t>G.S. MBAZI</t>
  </si>
  <si>
    <t>TOTAL DISTRICT</t>
  </si>
  <si>
    <t>BIZIREMA Venuste</t>
  </si>
  <si>
    <t>RPF -Inkotanyi</t>
  </si>
  <si>
    <t>MWENEDATA Gilbert</t>
  </si>
  <si>
    <t>PS Imberakuri</t>
  </si>
  <si>
    <t>PSD</t>
  </si>
  <si>
    <t>PL</t>
  </si>
  <si>
    <t>MUTUYIMANA Leonille</t>
  </si>
  <si>
    <t>GANZA Clovis</t>
  </si>
  <si>
    <t>IJANAISHA</t>
  </si>
  <si>
    <t>AKARERE KA NYARUGURU</t>
  </si>
  <si>
    <t>Rusenge</t>
  </si>
  <si>
    <t>Bunge</t>
  </si>
  <si>
    <t>gikunzi</t>
  </si>
  <si>
    <t>Gs Runyinya</t>
  </si>
  <si>
    <t>Gs Rasaniro</t>
  </si>
  <si>
    <t>Ep Rusenge</t>
  </si>
  <si>
    <t>Ep Cyuna</t>
  </si>
  <si>
    <t>Cyahinda</t>
  </si>
  <si>
    <t>Gasasa</t>
  </si>
  <si>
    <t>cyahinda</t>
  </si>
  <si>
    <t>Muhambara</t>
  </si>
  <si>
    <t>Rutobwe</t>
  </si>
  <si>
    <t>Coko</t>
  </si>
  <si>
    <t>Busanze</t>
  </si>
  <si>
    <t>EP Runyami II</t>
  </si>
  <si>
    <t>C Scout Nteko</t>
  </si>
  <si>
    <t>Gs Masiza</t>
  </si>
  <si>
    <t>Runyombyi II</t>
  </si>
  <si>
    <t>Es Busanze</t>
  </si>
  <si>
    <t>Nyabimata</t>
  </si>
  <si>
    <t>Ep Nyabimata</t>
  </si>
  <si>
    <t>Ep Kabere</t>
  </si>
  <si>
    <t>Ep Mishungero</t>
  </si>
  <si>
    <t>Ep Ruhinga</t>
  </si>
  <si>
    <t>Gihemvu</t>
  </si>
  <si>
    <t>Mata</t>
  </si>
  <si>
    <t>EP Gorwe</t>
  </si>
  <si>
    <t>GS Mata</t>
  </si>
  <si>
    <t>Cyivugiza</t>
  </si>
  <si>
    <t>EP Ramba</t>
  </si>
  <si>
    <t>Gs Rwamiko</t>
  </si>
  <si>
    <t>NGOMA</t>
  </si>
  <si>
    <t>GS FUGI</t>
  </si>
  <si>
    <t>EP KIVURU</t>
  </si>
  <si>
    <t>GS KIBANGU</t>
  </si>
  <si>
    <t>Ep Kiyonza</t>
  </si>
  <si>
    <t>EP Bihembe</t>
  </si>
  <si>
    <t>Ep Rubona</t>
  </si>
  <si>
    <t>NGERA</t>
  </si>
  <si>
    <t>GS LIBA</t>
  </si>
  <si>
    <t>BITARE</t>
  </si>
  <si>
    <t>NYANZA</t>
  </si>
  <si>
    <t>EP MUKUGE</t>
  </si>
  <si>
    <t>YARAMBA</t>
  </si>
  <si>
    <t>GS MURAMA</t>
  </si>
  <si>
    <t>Munini</t>
  </si>
  <si>
    <t>Gs Kamana</t>
  </si>
  <si>
    <t>Ep Kabirizi</t>
  </si>
  <si>
    <t>Gs Munini</t>
  </si>
  <si>
    <t>Ep Giheta</t>
  </si>
  <si>
    <t>Ep Ruseke</t>
  </si>
  <si>
    <t>Kivu</t>
  </si>
  <si>
    <t>GS Rugerero</t>
  </si>
  <si>
    <t>EP Rusuzumiro</t>
  </si>
  <si>
    <t>Ep Kimina</t>
  </si>
  <si>
    <t>Ep Ruganza</t>
  </si>
  <si>
    <t>Ep Gahurizo</t>
  </si>
  <si>
    <t>Muganza</t>
  </si>
  <si>
    <t>Ep Bigugu</t>
  </si>
  <si>
    <t>Gs Muganza</t>
  </si>
  <si>
    <t>Ep Rwishywa</t>
  </si>
  <si>
    <t>Gs Sekera</t>
  </si>
  <si>
    <t>Ruramba</t>
  </si>
  <si>
    <t>Ep Gisorora</t>
  </si>
  <si>
    <t>Ep Rugote</t>
  </si>
  <si>
    <t>Ep Bukoro</t>
  </si>
  <si>
    <t>Gs Ruramba</t>
  </si>
  <si>
    <t>Ep Giseke</t>
  </si>
  <si>
    <t>Nyagisozi</t>
  </si>
  <si>
    <t>Ep Kagarama</t>
  </si>
  <si>
    <t>Ep Nkakwa</t>
  </si>
  <si>
    <t>Ep Mwoya</t>
  </si>
  <si>
    <t>Ep Nyantanga</t>
  </si>
  <si>
    <t>Ruheru</t>
  </si>
  <si>
    <t>Ep Remera</t>
  </si>
  <si>
    <t>Gs Zirambi</t>
  </si>
  <si>
    <t>Ep Gakaranka</t>
  </si>
  <si>
    <t>Ep Gahotora</t>
  </si>
  <si>
    <t>Gs Ruheru</t>
  </si>
  <si>
    <t>Kibeho</t>
  </si>
  <si>
    <t>Ep Runyinya</t>
  </si>
  <si>
    <t>Ep Muhora</t>
  </si>
  <si>
    <t>Ep Mbasa</t>
  </si>
  <si>
    <t>Gs St paul</t>
  </si>
  <si>
    <t>Ep SINAI</t>
  </si>
  <si>
    <t>Ep Mubuga</t>
  </si>
  <si>
    <t>IGITERANYO</t>
  </si>
  <si>
    <t>HUYE</t>
  </si>
  <si>
    <t>GISHAMVU</t>
  </si>
  <si>
    <t>GS NYUMBA</t>
  </si>
  <si>
    <t>EP NYAKIBANDA</t>
  </si>
  <si>
    <t>EP SHOLI</t>
  </si>
  <si>
    <t>GS VUMBI</t>
  </si>
  <si>
    <t>EP RUKARA</t>
  </si>
  <si>
    <t>GS MPUNGWE</t>
  </si>
  <si>
    <t>GS RUKARA</t>
  </si>
  <si>
    <t>GS SOVU</t>
  </si>
  <si>
    <t>KINAZI</t>
  </si>
  <si>
    <t>EP BUNAZI</t>
  </si>
  <si>
    <t>EP KIBINGO</t>
  </si>
  <si>
    <t>GS KARAMA</t>
  </si>
  <si>
    <t>EP MUHEMBE</t>
  </si>
  <si>
    <t>EP BUHORO</t>
  </si>
  <si>
    <t>KIGOMA</t>
  </si>
  <si>
    <t>EP BITARE</t>
  </si>
  <si>
    <t>EP MUSEBEYA</t>
  </si>
  <si>
    <t>EP SHANGA</t>
  </si>
  <si>
    <t>GS GISHIHE</t>
  </si>
  <si>
    <t>EP BIRAMBO</t>
  </si>
  <si>
    <t>EP MBOGO</t>
  </si>
  <si>
    <t>GS NYARUNYINYA</t>
  </si>
  <si>
    <t>EP MUBUGA</t>
  </si>
  <si>
    <t>EP GATOVU</t>
  </si>
  <si>
    <t>GS KINAZI</t>
  </si>
  <si>
    <t>EP REMERA</t>
  </si>
  <si>
    <t>EP BUREMERA</t>
  </si>
  <si>
    <t>GS MAZA</t>
  </si>
  <si>
    <t>MARABA</t>
  </si>
  <si>
    <t>GS NKORWE</t>
  </si>
  <si>
    <t>GS MUGANO</t>
  </si>
  <si>
    <t>GS KABUYE</t>
  </si>
  <si>
    <t>EP MARABA</t>
  </si>
  <si>
    <t>EP SHYEMBE</t>
  </si>
  <si>
    <t>EP MUTUNDA</t>
  </si>
  <si>
    <t>EP KABUGA</t>
  </si>
  <si>
    <t>EP RUSAGARA</t>
  </si>
  <si>
    <t>EP MBAZI</t>
  </si>
  <si>
    <t>GS MWURIRE</t>
  </si>
  <si>
    <t>GS RUGANGO</t>
  </si>
  <si>
    <t>EP GAHANGA</t>
  </si>
  <si>
    <t>EP GASHIKIRI</t>
  </si>
  <si>
    <t>MUKURA</t>
  </si>
  <si>
    <t>EP SAHERA</t>
  </si>
  <si>
    <t>EP BUVUMU</t>
  </si>
  <si>
    <t>EP MUBUMBANO</t>
  </si>
  <si>
    <t>EP NKUBI</t>
  </si>
  <si>
    <t>EP BUTARE CATH</t>
  </si>
  <si>
    <t>EP.ATH.</t>
  </si>
  <si>
    <t>UNR</t>
  </si>
  <si>
    <t>EP MATYAZO</t>
  </si>
  <si>
    <t>EP KABUREMERA</t>
  </si>
  <si>
    <t>RUHASHYA</t>
  </si>
  <si>
    <t>EP MUHORORO</t>
  </si>
  <si>
    <t>EP RUHASHYA</t>
  </si>
  <si>
    <t>EP MARA</t>
  </si>
  <si>
    <t>EP BUSHESHI</t>
  </si>
  <si>
    <t>GS RUGOGWE</t>
  </si>
  <si>
    <t>EP RUKUBIRO</t>
  </si>
  <si>
    <t>RUSATIRA</t>
  </si>
  <si>
    <t>EP GAFUMBA</t>
  </si>
  <si>
    <t>EP KIMUNA</t>
  </si>
  <si>
    <t>EP MUGOGWE</t>
  </si>
  <si>
    <t>EP KIRUHURA</t>
  </si>
  <si>
    <t>EP BUHINDA</t>
  </si>
  <si>
    <t>EP KATO</t>
  </si>
  <si>
    <t>RWANIRO</t>
  </si>
  <si>
    <t>EP KAMWAMBI</t>
  </si>
  <si>
    <t>EP RWANIRO</t>
  </si>
  <si>
    <t>EP RUGARAMA</t>
  </si>
  <si>
    <t>EP GASHOBA</t>
  </si>
  <si>
    <t>EP KIBIRIRARO</t>
  </si>
  <si>
    <t>EP SHEKE</t>
  </si>
  <si>
    <t>EP MWENDO</t>
  </si>
  <si>
    <t>SIMBI</t>
  </si>
  <si>
    <t>EP CYENDAJURU</t>
  </si>
  <si>
    <t>GS GISAKURA</t>
  </si>
  <si>
    <t>EP NYANGAZI</t>
  </si>
  <si>
    <t>GS KABUSANZA</t>
  </si>
  <si>
    <t>GS SIMBI</t>
  </si>
  <si>
    <t>TUMBA</t>
  </si>
  <si>
    <t>GS CYARWA(CYIMANA)</t>
  </si>
  <si>
    <t>GS CYARWA(CYARWA)</t>
  </si>
  <si>
    <t>RPS (RANGO B)</t>
  </si>
  <si>
    <t>EP TUMBA</t>
  </si>
  <si>
    <t>GS MUSANGE</t>
  </si>
  <si>
    <t>AKARERE KA HUYE</t>
  </si>
  <si>
    <t>AKARERE KA GISAGARA</t>
  </si>
  <si>
    <t>GIKONKO</t>
  </si>
  <si>
    <t>G.S GASAGARA</t>
  </si>
  <si>
    <t>EP CURUSI</t>
  </si>
  <si>
    <t>E.P NYAKABUYE</t>
  </si>
  <si>
    <t>G.S GIKONKO</t>
  </si>
  <si>
    <t>GISHUBI</t>
  </si>
  <si>
    <t>G.S NYAGAHURU</t>
  </si>
  <si>
    <t>E.P NYABITARE</t>
  </si>
  <si>
    <t>G.S GISHUBI</t>
  </si>
  <si>
    <t>E.P MUDUHA</t>
  </si>
  <si>
    <t>E.P KAGOMA</t>
  </si>
  <si>
    <t>KANSI</t>
  </si>
  <si>
    <t>E.P KANSI A</t>
  </si>
  <si>
    <t>E.S.I KANSI</t>
  </si>
  <si>
    <t>G.S GIKORE</t>
  </si>
  <si>
    <t>E.P NYANGE</t>
  </si>
  <si>
    <t>E.P LINGANWE</t>
  </si>
  <si>
    <t>KIBILIZI</t>
  </si>
  <si>
    <t>E.P MUYIRA</t>
  </si>
  <si>
    <t>G.S KIBILIZI</t>
  </si>
  <si>
    <t>E.P GISANZE</t>
  </si>
  <si>
    <t>E.P KARAMA</t>
  </si>
  <si>
    <t>G.S KINTEKO</t>
  </si>
  <si>
    <t>G.S NDORA</t>
  </si>
  <si>
    <t>KIGEMBE</t>
  </si>
  <si>
    <t>E.P KIGEMBE</t>
  </si>
  <si>
    <t>E.P JANJA</t>
  </si>
  <si>
    <t>G.S JANJA</t>
  </si>
  <si>
    <t>E.S.I KIGEMBE</t>
  </si>
  <si>
    <t>E.P RUBONA</t>
  </si>
  <si>
    <t>AKAGALI KA RUSAGARA</t>
  </si>
  <si>
    <t>MAMBA</t>
  </si>
  <si>
    <t>E.P MWENDO</t>
  </si>
  <si>
    <t>E.P KIZENGA</t>
  </si>
  <si>
    <t>E.P MAMBA</t>
  </si>
  <si>
    <t>G.S KABEZA</t>
  </si>
  <si>
    <t>E.P KABUMBWE</t>
  </si>
  <si>
    <t>MUGANZA</t>
  </si>
  <si>
    <t>E.P ZIMBA</t>
  </si>
  <si>
    <t>E.P BYIZA</t>
  </si>
  <si>
    <t>E.P SAGA</t>
  </si>
  <si>
    <t>G.S CYUMBA</t>
  </si>
  <si>
    <t>E.P RWAMIKO</t>
  </si>
  <si>
    <t>E.P KIBANGU</t>
  </si>
  <si>
    <t>MUGOMBWA</t>
  </si>
  <si>
    <t>E.P MUKOMACARA</t>
  </si>
  <si>
    <t>G.S MUSHONGI</t>
  </si>
  <si>
    <t>E.P LINDA</t>
  </si>
  <si>
    <t>G.S MUGOMBWA</t>
  </si>
  <si>
    <t>E.P NYABINYENGA</t>
  </si>
  <si>
    <t>MUKINDO</t>
  </si>
  <si>
    <t>G.S JOMA</t>
  </si>
  <si>
    <t>E.P MAGI</t>
  </si>
  <si>
    <t>E.P RUNYINYA</t>
  </si>
  <si>
    <t>E.P MUKIZA</t>
  </si>
  <si>
    <t>MUSHA</t>
  </si>
  <si>
    <t>G.S ZIVU</t>
  </si>
  <si>
    <t>E.P JURWE</t>
  </si>
  <si>
    <t>E.P MUNYEGERA</t>
  </si>
  <si>
    <t>NDORA</t>
  </si>
  <si>
    <t>E.P NYARUNYINYA</t>
  </si>
  <si>
    <t>E.P DAHWE</t>
  </si>
  <si>
    <t>E.P CYAMUKUZA</t>
  </si>
  <si>
    <t>E.P GISAGARA</t>
  </si>
  <si>
    <t>E.P HIGIRO</t>
  </si>
  <si>
    <t>E.P GISUNZU</t>
  </si>
  <si>
    <t>E.P RUHORORO 2</t>
  </si>
  <si>
    <t>E.P RUSONGATI</t>
  </si>
  <si>
    <t>SAVE</t>
  </si>
  <si>
    <t>E.P SAVE A</t>
  </si>
  <si>
    <t>E.P SAVE B</t>
  </si>
  <si>
    <t>E.P SHYANDA</t>
  </si>
  <si>
    <t>E.P GAHORA</t>
  </si>
  <si>
    <t>E.P MUNAZI</t>
  </si>
  <si>
    <t>TOTAL</t>
  </si>
  <si>
    <t>AKARERE KA MUHANGA</t>
  </si>
  <si>
    <t>CYEZA</t>
  </si>
  <si>
    <t>EP BIRINGAGA</t>
  </si>
  <si>
    <t>EP GATENZI</t>
  </si>
  <si>
    <t>EP KIVUMU</t>
  </si>
  <si>
    <t>GS St Michel</t>
  </si>
  <si>
    <t>ITER RUTOBWE</t>
  </si>
  <si>
    <t>KABACUZI</t>
  </si>
  <si>
    <t>EP BURAMBA</t>
  </si>
  <si>
    <t xml:space="preserve">EP KABACUZI </t>
  </si>
  <si>
    <t>EP KAVUMU</t>
  </si>
  <si>
    <t>EP RUTONGO</t>
  </si>
  <si>
    <t>GS BURAMBA</t>
  </si>
  <si>
    <t>GS BUTARE</t>
  </si>
  <si>
    <t>GS KIBYIMBA</t>
  </si>
  <si>
    <t>KIBANGU</t>
  </si>
  <si>
    <t>EP GISHARU</t>
  </si>
  <si>
    <t>EP JURWE</t>
  </si>
  <si>
    <t>EP KIVUMO</t>
  </si>
  <si>
    <t>GS MUREHE B</t>
  </si>
  <si>
    <t>KIYUMBA</t>
  </si>
  <si>
    <t>EP BUDENDE</t>
  </si>
  <si>
    <t>EP MUGEYO</t>
  </si>
  <si>
    <t>GS KANYANZA</t>
  </si>
  <si>
    <t>GS NDAGO</t>
  </si>
  <si>
    <t>MUHANGA</t>
  </si>
  <si>
    <t>EP GITONGATI</t>
  </si>
  <si>
    <t>EP KIBANDA</t>
  </si>
  <si>
    <t>EP MATA</t>
  </si>
  <si>
    <t>EP RUTAKA</t>
  </si>
  <si>
    <t>GS NGOMA</t>
  </si>
  <si>
    <t>EP MUHAZI</t>
  </si>
  <si>
    <t>MUSHISHIRO</t>
  </si>
  <si>
    <t>EP BURINGA</t>
  </si>
  <si>
    <t>EP MUSANGE</t>
  </si>
  <si>
    <t>EP NYARUTOVU</t>
  </si>
  <si>
    <t>GS MUSHISHIRO</t>
  </si>
  <si>
    <t>GS NYABITARE A</t>
  </si>
  <si>
    <t>EP NYABITARE B</t>
  </si>
  <si>
    <t>NYABINONI</t>
  </si>
  <si>
    <t>EP GITUMBA</t>
  </si>
  <si>
    <t>EP NGARU</t>
  </si>
  <si>
    <t>GS KIBINGO</t>
  </si>
  <si>
    <t>GS NYABINONI</t>
  </si>
  <si>
    <t>GS SHAKI</t>
  </si>
  <si>
    <t>NYAMABUYE</t>
  </si>
  <si>
    <t>EP GAHOGO</t>
  </si>
  <si>
    <t>EP MUSHUBATI</t>
  </si>
  <si>
    <t>EP RUTARABANA</t>
  </si>
  <si>
    <t>GS GITARAMA</t>
  </si>
  <si>
    <t>GS KABGAYI</t>
  </si>
  <si>
    <t>NYARUSANGE</t>
  </si>
  <si>
    <t>EP KADUHA</t>
  </si>
  <si>
    <t>GS CUKIRO</t>
  </si>
  <si>
    <t>GS GIKOMERPO PROTESTANT</t>
  </si>
  <si>
    <t>GS NYARUSANGE</t>
  </si>
  <si>
    <t>RONGI</t>
  </si>
  <si>
    <t>EP GITWA</t>
  </si>
  <si>
    <t>EP KABIRIZI</t>
  </si>
  <si>
    <t>EP NYABUGOME</t>
  </si>
  <si>
    <t>EP RUKOMA</t>
  </si>
  <si>
    <t>GS RONGI</t>
  </si>
  <si>
    <t>RUGENDABARI</t>
  </si>
  <si>
    <t>EP GASAVE</t>
  </si>
  <si>
    <t>EP GASOVU</t>
  </si>
  <si>
    <t>EP KIRWA ADVENTISTE</t>
  </si>
  <si>
    <t>GS KIRWA CATHOLIQUE</t>
  </si>
  <si>
    <t>GS NSANGA</t>
  </si>
  <si>
    <t>SHYOGWE</t>
  </si>
  <si>
    <t>EP MBARE</t>
  </si>
  <si>
    <t>EP RULI CATHOLIQUE</t>
  </si>
  <si>
    <t>GS SHYOGWE</t>
  </si>
  <si>
    <t>GS MUNYINYA</t>
  </si>
  <si>
    <t>KU BIRO BYAKAGARI KA KININI</t>
  </si>
  <si>
    <t>IGIERANYO</t>
  </si>
  <si>
    <t>AKARERE KA KAMONYI</t>
  </si>
  <si>
    <t xml:space="preserve">1.GACURABWENGE </t>
  </si>
  <si>
    <t xml:space="preserve">G.S St Jean Bosco Kamonyi </t>
  </si>
  <si>
    <t xml:space="preserve">E.P Gihinga </t>
  </si>
  <si>
    <t xml:space="preserve">G.S Gatizo </t>
  </si>
  <si>
    <t xml:space="preserve">G.S St Aloys Gacurabwenge </t>
  </si>
  <si>
    <t>TOTAL/ Umurenge</t>
  </si>
  <si>
    <t xml:space="preserve">2.KAYENZI </t>
  </si>
  <si>
    <t xml:space="preserve">CFJ Kayenzi </t>
  </si>
  <si>
    <t xml:space="preserve">E.P Murambi </t>
  </si>
  <si>
    <t xml:space="preserve">E.P Ntwari </t>
  </si>
  <si>
    <t xml:space="preserve">E.P St Paul Kirwa </t>
  </si>
  <si>
    <t xml:space="preserve">E.P REMERA -GISHUBI </t>
  </si>
  <si>
    <t>E.P St Michel NYAMIRAMA</t>
  </si>
  <si>
    <t xml:space="preserve">3. KAYUMBU </t>
  </si>
  <si>
    <t xml:space="preserve">E.P GIKO Catholique </t>
  </si>
  <si>
    <t xml:space="preserve">E.P GIKO Protestant </t>
  </si>
  <si>
    <t>G.S St Paul Kabere</t>
  </si>
  <si>
    <t>G.S Shanda Busoro</t>
  </si>
  <si>
    <t xml:space="preserve">TOTAL /UMURENGE </t>
  </si>
  <si>
    <t xml:space="preserve">4.KARAMA </t>
  </si>
  <si>
    <t xml:space="preserve">E.P BITARE </t>
  </si>
  <si>
    <t xml:space="preserve">E.P BUNYONGA </t>
  </si>
  <si>
    <t xml:space="preserve">G.S MUGANZA </t>
  </si>
  <si>
    <t xml:space="preserve">E.P NYAMIREMBE </t>
  </si>
  <si>
    <t xml:space="preserve">5.MUGINA </t>
  </si>
  <si>
    <t>G.S KIVUMU</t>
  </si>
  <si>
    <t>GS.St JUSTIN KIYONZO</t>
  </si>
  <si>
    <t>EP. MUGINA</t>
  </si>
  <si>
    <t>G.S St IZIDORI MUGINA</t>
  </si>
  <si>
    <t>E.P NYAGISOZI</t>
  </si>
  <si>
    <t>TOTAL/UMURENGE</t>
  </si>
  <si>
    <t>6. MUSAMBIRA</t>
  </si>
  <si>
    <t>ECOLE MUSAMBIRA</t>
  </si>
  <si>
    <t>G.S St KIZITO BITSIBO</t>
  </si>
  <si>
    <t>E.S GIHEMBE</t>
  </si>
  <si>
    <t>E.P WIMANA</t>
  </si>
  <si>
    <t>E.P CYAMBWE</t>
  </si>
  <si>
    <t>G.S MPUSHYI</t>
  </si>
  <si>
    <t>7. NGAMBA</t>
  </si>
  <si>
    <t>KABUGA</t>
  </si>
  <si>
    <t>KAZIRABONDE</t>
  </si>
  <si>
    <t>MAREMBO</t>
  </si>
  <si>
    <t>8.NYAMIYAGA</t>
  </si>
  <si>
    <t>E.P BIBUNGO</t>
  </si>
  <si>
    <t>E.P MUKINGA</t>
  </si>
  <si>
    <t>E.P NYAMIYAGA</t>
  </si>
  <si>
    <t>E.P NGOMA</t>
  </si>
  <si>
    <t>EP. MAGU</t>
  </si>
  <si>
    <t>9.NYARUBAKA</t>
  </si>
  <si>
    <t>E.P GITARE</t>
  </si>
  <si>
    <t>E.P KAMBYEYI</t>
  </si>
  <si>
    <t>G.S NYARUBAKA</t>
  </si>
  <si>
    <t>G.S RUYANZA</t>
  </si>
  <si>
    <t>10. RUKOMA</t>
  </si>
  <si>
    <t>BUGOBA</t>
  </si>
  <si>
    <t>BUGURI</t>
  </si>
  <si>
    <t>GISHESHE</t>
  </si>
  <si>
    <t>MUREHE</t>
  </si>
  <si>
    <t>MWURITE</t>
  </si>
  <si>
    <t>REMERA</t>
  </si>
  <si>
    <t>TABA</t>
  </si>
  <si>
    <t>11.RUNDA</t>
  </si>
  <si>
    <t>G.S RUTENZI</t>
  </si>
  <si>
    <t>G.S St DOMINIQUE</t>
  </si>
  <si>
    <t>E.P MUGANZA</t>
  </si>
  <si>
    <t>G.S RUNDA ISONGA</t>
  </si>
  <si>
    <t>E.P KAGINA</t>
  </si>
  <si>
    <t>12. RUGALIKA</t>
  </si>
  <si>
    <t>E.P RUGALIKA II</t>
  </si>
  <si>
    <t xml:space="preserve">E.P MASAKA </t>
  </si>
  <si>
    <t xml:space="preserve">E.P KINYAMBI </t>
  </si>
  <si>
    <t xml:space="preserve">E.P SHELI </t>
  </si>
  <si>
    <t>G.S MASAKA</t>
  </si>
  <si>
    <t>TOTAL /AKARERE</t>
  </si>
  <si>
    <t>AKARERE KA NYANZA</t>
  </si>
  <si>
    <t>BUSASAMANA</t>
  </si>
  <si>
    <t>EP BUSASAMANA</t>
  </si>
  <si>
    <t>EP GAHANDA</t>
  </si>
  <si>
    <t>EP HANIKA</t>
  </si>
  <si>
    <t>EP KAVUMU CATH</t>
  </si>
  <si>
    <t>EP KIBAGA</t>
  </si>
  <si>
    <t>EP NYANZA A</t>
  </si>
  <si>
    <t>EP RWESERO</t>
  </si>
  <si>
    <t>BUSORO</t>
  </si>
  <si>
    <t>EP BUSORO</t>
  </si>
  <si>
    <t>EP KIMIRAMA</t>
  </si>
  <si>
    <t>EP RUSHOKA</t>
  </si>
  <si>
    <t>EP SARUDUHA</t>
  </si>
  <si>
    <t>CYABAKAMYI</t>
  </si>
  <si>
    <t>EP CYABAKAMYI</t>
  </si>
  <si>
    <t>EP GAHENGELI</t>
  </si>
  <si>
    <t>EP NYABINYENGA</t>
  </si>
  <si>
    <t>EP RUBONA</t>
  </si>
  <si>
    <t>EP KIBILIZI</t>
  </si>
  <si>
    <t>EP MATARA</t>
  </si>
  <si>
    <t>EP MBUYE</t>
  </si>
  <si>
    <t>EP MUTUTU</t>
  </si>
  <si>
    <t>EP RUTEME</t>
  </si>
  <si>
    <t>EP BUTANSINDA</t>
  </si>
  <si>
    <t>EP BUTARA</t>
  </si>
  <si>
    <t>EP GAHOMBO</t>
  </si>
  <si>
    <t>EP GASORO</t>
  </si>
  <si>
    <t>EP MULINJA</t>
  </si>
  <si>
    <t>MUKINGO</t>
  </si>
  <si>
    <t>EP CYEREZO</t>
  </si>
  <si>
    <t>EP KAGANZA</t>
  </si>
  <si>
    <t>EP MPANGA</t>
  </si>
  <si>
    <t>EP MUKINGO</t>
  </si>
  <si>
    <t>EP NKOMERO</t>
  </si>
  <si>
    <t>EP NYAKABUYE</t>
  </si>
  <si>
    <t>MUYIRA</t>
  </si>
  <si>
    <t>EAV MAYAGA</t>
  </si>
  <si>
    <t>EP BUGINA</t>
  </si>
  <si>
    <t>EP KABUYE</t>
  </si>
  <si>
    <t>EP NYAGASOZI</t>
  </si>
  <si>
    <t>EP NYAMURE</t>
  </si>
  <si>
    <t>NTYAZO</t>
  </si>
  <si>
    <t>EP KAGUNGA</t>
  </si>
  <si>
    <t>EP KATARARA</t>
  </si>
  <si>
    <t>EP NTYAZO</t>
  </si>
  <si>
    <t>EP RUYENZI</t>
  </si>
  <si>
    <t>NYAGISOZI</t>
  </si>
  <si>
    <t>EP KIRAMBI</t>
  </si>
  <si>
    <t>EP MUSASA</t>
  </si>
  <si>
    <t>EP MWEYA</t>
  </si>
  <si>
    <t>EP NYAMAGANA</t>
  </si>
  <si>
    <t>EP RURANGAZI</t>
  </si>
  <si>
    <t>GS RUKAMIRA</t>
  </si>
  <si>
    <t>RWABICUMA</t>
  </si>
  <si>
    <t>EP GACU</t>
  </si>
  <si>
    <t>EP MUSHIRARUNGU</t>
  </si>
  <si>
    <t>EP NYARUSANGE</t>
  </si>
  <si>
    <t>EP RUNGA</t>
  </si>
  <si>
    <t>GS RWABICUMA</t>
  </si>
  <si>
    <t>AKARERE KA RUHANGO</t>
  </si>
  <si>
    <t>BWERAMANA</t>
  </si>
  <si>
    <t>EP RWINYANA</t>
  </si>
  <si>
    <t>E P JOMA</t>
  </si>
  <si>
    <t>GS RUBONA</t>
  </si>
  <si>
    <t>GS MURANA</t>
  </si>
  <si>
    <t>E P GITISI CATH</t>
  </si>
  <si>
    <t>BYIMANA</t>
  </si>
  <si>
    <t>GS BUKOMERO</t>
  </si>
  <si>
    <t>GS BYIMANA</t>
  </si>
  <si>
    <t>EP MUGOMBA</t>
  </si>
  <si>
    <t>EP GAHENGERI</t>
  </si>
  <si>
    <t>EP KAGEYO</t>
  </si>
  <si>
    <t>EP MAHEMBE</t>
  </si>
  <si>
    <t>GS MPANDA</t>
  </si>
  <si>
    <t>KABAGARI</t>
  </si>
  <si>
    <t>GS KARAMBI</t>
  </si>
  <si>
    <t>GS MUNANIRA</t>
  </si>
  <si>
    <t>EP NZUKI</t>
  </si>
  <si>
    <t>EP KANYINYA</t>
  </si>
  <si>
    <t>EP RUHARE</t>
  </si>
  <si>
    <t xml:space="preserve"> EP RUTABO</t>
  </si>
  <si>
    <t>EP KINAZI</t>
  </si>
  <si>
    <t>GS GISALI</t>
  </si>
  <si>
    <t>GS NYARUGENGE</t>
  </si>
  <si>
    <t>EP GAKO</t>
  </si>
  <si>
    <t>EP KARAMA</t>
  </si>
  <si>
    <t>KINIHIRA</t>
  </si>
  <si>
    <t>GS MUYUNZWE</t>
  </si>
  <si>
    <t>GS BWERAMVURA</t>
  </si>
  <si>
    <t>MBUYE</t>
  </si>
  <si>
    <t>GS MBUYE</t>
  </si>
  <si>
    <t>GS KIZIBERE</t>
  </si>
  <si>
    <t>EP CYANZA</t>
  </si>
  <si>
    <t>EP GISANGA</t>
  </si>
  <si>
    <t>MWENDO</t>
  </si>
  <si>
    <t>GS RWINGWE</t>
  </si>
  <si>
    <t>GS MWENDO</t>
  </si>
  <si>
    <t xml:space="preserve"> EP GISHWERU</t>
  </si>
  <si>
    <t>EP GISEKE</t>
  </si>
  <si>
    <t>GS MUTARA</t>
  </si>
  <si>
    <t>NTONGWE</t>
  </si>
  <si>
    <t>GS MUTIMA</t>
  </si>
  <si>
    <t>GS KIMANA</t>
  </si>
  <si>
    <t>GS NTONGWE</t>
  </si>
  <si>
    <t>EP NYARURAMA ADVANTIST</t>
  </si>
  <si>
    <t>EP NTUNGAMO</t>
  </si>
  <si>
    <t>EP KAREBA</t>
  </si>
  <si>
    <t>RUHANGO</t>
  </si>
  <si>
    <t>GS MUHORORO</t>
  </si>
  <si>
    <t>EP NYUNDO</t>
  </si>
  <si>
    <t>GS MUNINI</t>
  </si>
  <si>
    <t>GS NYAMAGANA</t>
  </si>
  <si>
    <t>GS MUYANGE</t>
  </si>
  <si>
    <t>EP MUSAMO</t>
  </si>
  <si>
    <t>EP GIKOMA</t>
  </si>
  <si>
    <t>EP TAMBWE</t>
  </si>
  <si>
    <t>REPUBULIKA Y'URWANDA</t>
  </si>
  <si>
    <t>AKARERE</t>
  </si>
  <si>
    <t>Gisagara</t>
  </si>
  <si>
    <t>Huye</t>
  </si>
  <si>
    <t>Kamonyi</t>
  </si>
  <si>
    <t>Muhanga</t>
  </si>
  <si>
    <t>Nyamagabe</t>
  </si>
  <si>
    <t>Nyanza</t>
  </si>
  <si>
    <t>Nyaruguru</t>
  </si>
  <si>
    <t>Ruhango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</si>
</sst>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  <numFmt numFmtId="167" formatCode="0.0%"/>
    <numFmt numFmtId="168" formatCode="#,##0.0_);\(#,##0.0\)"/>
    <numFmt numFmtId="169" formatCode="_(* #,##0.0_);_(* \(#,##0.0\);_(* &quot;-&quot;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1"/>
      <color rgb="FF00B050"/>
      <name val="Calibri"/>
      <family val="2"/>
    </font>
    <font>
      <b/>
      <i/>
      <sz val="10"/>
      <color theme="1"/>
      <name val="Calibri"/>
      <family val="2"/>
    </font>
    <font>
      <b/>
      <sz val="10"/>
      <color rgb="FF00B050"/>
      <name val="Calibri"/>
      <family val="2"/>
    </font>
    <font>
      <b/>
      <sz val="12"/>
      <name val="Calibri"/>
      <family val="2"/>
    </font>
    <font>
      <b/>
      <sz val="14"/>
      <color theme="1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6">
    <xf numFmtId="0" fontId="0" fillId="0" borderId="0" xfId="0"/>
    <xf numFmtId="0" fontId="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/>
    <xf numFmtId="3" fontId="0" fillId="0" borderId="0" xfId="0" applyNumberFormat="1"/>
    <xf numFmtId="0" fontId="0" fillId="0" borderId="0" xfId="0" applyBorder="1"/>
    <xf numFmtId="0" fontId="10" fillId="0" borderId="0" xfId="0" applyFont="1"/>
    <xf numFmtId="0" fontId="0" fillId="0" borderId="0" xfId="0" applyFill="1"/>
    <xf numFmtId="0" fontId="11" fillId="0" borderId="0" xfId="0" applyFont="1"/>
    <xf numFmtId="3" fontId="11" fillId="0" borderId="0" xfId="0" applyNumberFormat="1" applyFont="1"/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Border="1" applyAlignment="1">
      <alignment vertical="center"/>
    </xf>
    <xf numFmtId="166" fontId="8" fillId="0" borderId="0" xfId="1" applyNumberFormat="1" applyFont="1" applyBorder="1" applyAlignment="1">
      <alignment vertical="center"/>
    </xf>
    <xf numFmtId="43" fontId="8" fillId="0" borderId="0" xfId="1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43" fontId="8" fillId="0" borderId="0" xfId="0" applyNumberFormat="1" applyFont="1" applyBorder="1" applyAlignment="1">
      <alignment vertical="center"/>
    </xf>
    <xf numFmtId="3" fontId="0" fillId="0" borderId="0" xfId="0" applyNumberFormat="1" applyFill="1"/>
    <xf numFmtId="0" fontId="13" fillId="0" borderId="0" xfId="0" applyFont="1"/>
    <xf numFmtId="3" fontId="13" fillId="0" borderId="0" xfId="0" applyNumberFormat="1" applyFont="1" applyFill="1"/>
    <xf numFmtId="43" fontId="0" fillId="0" borderId="0" xfId="0" applyNumberFormat="1" applyFill="1"/>
    <xf numFmtId="0" fontId="13" fillId="0" borderId="0" xfId="0" applyFont="1" applyFill="1"/>
    <xf numFmtId="0" fontId="0" fillId="0" borderId="0" xfId="0" applyFont="1"/>
    <xf numFmtId="0" fontId="23" fillId="0" borderId="0" xfId="0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5" fillId="0" borderId="0" xfId="0" applyFont="1"/>
    <xf numFmtId="0" fontId="14" fillId="4" borderId="1" xfId="0" applyNumberFormat="1" applyFont="1" applyFill="1" applyBorder="1" applyAlignment="1">
      <alignment horizontal="center" vertical="center" textRotation="90" wrapText="1"/>
    </xf>
    <xf numFmtId="0" fontId="14" fillId="4" borderId="2" xfId="0" applyNumberFormat="1" applyFont="1" applyFill="1" applyBorder="1" applyAlignment="1">
      <alignment horizontal="center" vertical="center" textRotation="90" wrapText="1"/>
    </xf>
    <xf numFmtId="0" fontId="16" fillId="0" borderId="6" xfId="0" applyFont="1" applyBorder="1" applyAlignment="1">
      <alignment vertical="top"/>
    </xf>
    <xf numFmtId="3" fontId="16" fillId="0" borderId="1" xfId="0" applyNumberFormat="1" applyFont="1" applyBorder="1" applyAlignment="1">
      <alignment vertical="top"/>
    </xf>
    <xf numFmtId="164" fontId="16" fillId="0" borderId="1" xfId="1" applyNumberFormat="1" applyFont="1" applyFill="1" applyBorder="1" applyAlignment="1">
      <alignment vertical="top"/>
    </xf>
    <xf numFmtId="166" fontId="16" fillId="0" borderId="1" xfId="1" applyNumberFormat="1" applyFont="1" applyBorder="1" applyAlignment="1">
      <alignment vertical="top"/>
    </xf>
    <xf numFmtId="0" fontId="16" fillId="0" borderId="1" xfId="1" applyNumberFormat="1" applyFont="1" applyFill="1" applyBorder="1" applyAlignment="1">
      <alignment vertical="top"/>
    </xf>
    <xf numFmtId="43" fontId="16" fillId="0" borderId="1" xfId="1" applyNumberFormat="1" applyFont="1" applyFill="1" applyBorder="1" applyAlignment="1">
      <alignment vertical="top"/>
    </xf>
    <xf numFmtId="0" fontId="16" fillId="0" borderId="1" xfId="0" applyNumberFormat="1" applyFont="1" applyBorder="1" applyAlignment="1">
      <alignment vertical="top"/>
    </xf>
    <xf numFmtId="2" fontId="16" fillId="0" borderId="1" xfId="0" applyNumberFormat="1" applyFont="1" applyBorder="1" applyAlignment="1">
      <alignment vertical="top"/>
    </xf>
    <xf numFmtId="0" fontId="16" fillId="0" borderId="1" xfId="0" applyNumberFormat="1" applyFont="1" applyFill="1" applyBorder="1" applyAlignment="1">
      <alignment vertical="top"/>
    </xf>
    <xf numFmtId="165" fontId="16" fillId="0" borderId="1" xfId="0" applyNumberFormat="1" applyFont="1" applyBorder="1" applyAlignment="1">
      <alignment vertical="top"/>
    </xf>
    <xf numFmtId="43" fontId="16" fillId="0" borderId="1" xfId="0" applyNumberFormat="1" applyFont="1" applyBorder="1" applyAlignment="1">
      <alignment vertical="top"/>
    </xf>
    <xf numFmtId="2" fontId="16" fillId="0" borderId="2" xfId="0" applyNumberFormat="1" applyFont="1" applyBorder="1" applyAlignment="1">
      <alignment vertical="top"/>
    </xf>
    <xf numFmtId="0" fontId="16" fillId="0" borderId="6" xfId="0" applyFont="1" applyBorder="1"/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/>
    <xf numFmtId="164" fontId="16" fillId="0" borderId="1" xfId="1" applyNumberFormat="1" applyFont="1" applyFill="1" applyBorder="1"/>
    <xf numFmtId="0" fontId="16" fillId="0" borderId="1" xfId="1" applyNumberFormat="1" applyFont="1" applyFill="1" applyBorder="1"/>
    <xf numFmtId="0" fontId="16" fillId="0" borderId="1" xfId="1" applyNumberFormat="1" applyFont="1" applyBorder="1"/>
    <xf numFmtId="3" fontId="14" fillId="3" borderId="1" xfId="0" applyNumberFormat="1" applyFont="1" applyFill="1" applyBorder="1"/>
    <xf numFmtId="166" fontId="16" fillId="3" borderId="1" xfId="1" applyNumberFormat="1" applyFont="1" applyFill="1" applyBorder="1" applyAlignment="1">
      <alignment vertical="top"/>
    </xf>
    <xf numFmtId="43" fontId="16" fillId="3" borderId="1" xfId="1" applyNumberFormat="1" applyFont="1" applyFill="1" applyBorder="1" applyAlignment="1">
      <alignment vertical="top"/>
    </xf>
    <xf numFmtId="2" fontId="16" fillId="3" borderId="1" xfId="0" applyNumberFormat="1" applyFont="1" applyFill="1" applyBorder="1" applyAlignment="1">
      <alignment vertical="top"/>
    </xf>
    <xf numFmtId="165" fontId="16" fillId="3" borderId="1" xfId="0" applyNumberFormat="1" applyFont="1" applyFill="1" applyBorder="1" applyAlignment="1">
      <alignment vertical="top"/>
    </xf>
    <xf numFmtId="43" fontId="16" fillId="3" borderId="1" xfId="0" applyNumberFormat="1" applyFont="1" applyFill="1" applyBorder="1" applyAlignment="1">
      <alignment vertical="top"/>
    </xf>
    <xf numFmtId="2" fontId="16" fillId="3" borderId="2" xfId="0" applyNumberFormat="1" applyFont="1" applyFill="1" applyBorder="1" applyAlignment="1">
      <alignment vertical="top"/>
    </xf>
    <xf numFmtId="164" fontId="16" fillId="0" borderId="1" xfId="1" applyNumberFormat="1" applyFont="1" applyBorder="1" applyAlignment="1">
      <alignment vertical="top"/>
    </xf>
    <xf numFmtId="0" fontId="16" fillId="0" borderId="1" xfId="0" applyFont="1" applyBorder="1"/>
    <xf numFmtId="0" fontId="16" fillId="0" borderId="1" xfId="0" applyNumberFormat="1" applyFont="1" applyBorder="1"/>
    <xf numFmtId="0" fontId="16" fillId="0" borderId="1" xfId="0" applyNumberFormat="1" applyFont="1" applyFill="1" applyBorder="1"/>
    <xf numFmtId="3" fontId="16" fillId="3" borderId="1" xfId="0" applyNumberFormat="1" applyFont="1" applyFill="1" applyBorder="1"/>
    <xf numFmtId="0" fontId="16" fillId="0" borderId="6" xfId="0" applyFont="1" applyFill="1" applyBorder="1"/>
    <xf numFmtId="0" fontId="16" fillId="0" borderId="1" xfId="0" applyFont="1" applyFill="1" applyBorder="1" applyAlignment="1">
      <alignment vertical="center"/>
    </xf>
    <xf numFmtId="3" fontId="16" fillId="0" borderId="1" xfId="0" applyNumberFormat="1" applyFont="1" applyFill="1" applyBorder="1"/>
    <xf numFmtId="0" fontId="18" fillId="0" borderId="1" xfId="1" applyNumberFormat="1" applyFont="1" applyFill="1" applyBorder="1"/>
    <xf numFmtId="0" fontId="14" fillId="0" borderId="6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6" fontId="16" fillId="0" borderId="1" xfId="1" applyNumberFormat="1" applyFont="1" applyFill="1" applyBorder="1" applyAlignment="1">
      <alignment vertical="top"/>
    </xf>
    <xf numFmtId="2" fontId="16" fillId="0" borderId="1" xfId="0" applyNumberFormat="1" applyFont="1" applyFill="1" applyBorder="1" applyAlignment="1">
      <alignment vertical="top"/>
    </xf>
    <xf numFmtId="165" fontId="16" fillId="0" borderId="1" xfId="0" applyNumberFormat="1" applyFont="1" applyFill="1" applyBorder="1" applyAlignment="1">
      <alignment vertical="top"/>
    </xf>
    <xf numFmtId="43" fontId="16" fillId="0" borderId="1" xfId="0" applyNumberFormat="1" applyFont="1" applyFill="1" applyBorder="1" applyAlignment="1">
      <alignment vertical="top"/>
    </xf>
    <xf numFmtId="2" fontId="16" fillId="0" borderId="2" xfId="0" applyNumberFormat="1" applyFont="1" applyFill="1" applyBorder="1" applyAlignment="1">
      <alignment vertical="top"/>
    </xf>
    <xf numFmtId="0" fontId="19" fillId="0" borderId="6" xfId="0" applyFont="1" applyFill="1" applyBorder="1"/>
    <xf numFmtId="0" fontId="19" fillId="0" borderId="1" xfId="0" applyFont="1" applyFill="1" applyBorder="1" applyAlignment="1">
      <alignment vertical="center"/>
    </xf>
    <xf numFmtId="3" fontId="19" fillId="0" borderId="1" xfId="0" applyNumberFormat="1" applyFont="1" applyFill="1" applyBorder="1"/>
    <xf numFmtId="164" fontId="19" fillId="0" borderId="1" xfId="1" applyNumberFormat="1" applyFont="1" applyFill="1" applyBorder="1"/>
    <xf numFmtId="166" fontId="19" fillId="0" borderId="1" xfId="1" applyNumberFormat="1" applyFont="1" applyBorder="1" applyAlignment="1">
      <alignment vertical="top"/>
    </xf>
    <xf numFmtId="0" fontId="19" fillId="0" borderId="1" xfId="1" applyNumberFormat="1" applyFont="1" applyFill="1" applyBorder="1"/>
    <xf numFmtId="43" fontId="19" fillId="0" borderId="1" xfId="1" applyNumberFormat="1" applyFont="1" applyFill="1" applyBorder="1" applyAlignment="1">
      <alignment vertical="top"/>
    </xf>
    <xf numFmtId="164" fontId="19" fillId="0" borderId="1" xfId="1" applyNumberFormat="1" applyFont="1" applyFill="1" applyBorder="1" applyAlignment="1">
      <alignment vertical="top"/>
    </xf>
    <xf numFmtId="2" fontId="19" fillId="0" borderId="1" xfId="0" applyNumberFormat="1" applyFont="1" applyBorder="1" applyAlignment="1">
      <alignment vertical="top"/>
    </xf>
    <xf numFmtId="165" fontId="19" fillId="0" borderId="1" xfId="0" applyNumberFormat="1" applyFont="1" applyBorder="1" applyAlignment="1">
      <alignment vertical="top"/>
    </xf>
    <xf numFmtId="43" fontId="19" fillId="0" borderId="1" xfId="0" applyNumberFormat="1" applyFont="1" applyBorder="1" applyAlignment="1">
      <alignment vertical="top"/>
    </xf>
    <xf numFmtId="2" fontId="19" fillId="0" borderId="2" xfId="0" applyNumberFormat="1" applyFont="1" applyBorder="1" applyAlignment="1">
      <alignment vertical="top"/>
    </xf>
    <xf numFmtId="0" fontId="16" fillId="0" borderId="1" xfId="0" applyFont="1" applyFill="1" applyBorder="1"/>
    <xf numFmtId="0" fontId="21" fillId="0" borderId="1" xfId="0" applyFont="1" applyFill="1" applyBorder="1"/>
    <xf numFmtId="0" fontId="14" fillId="0" borderId="1" xfId="0" applyNumberFormat="1" applyFont="1" applyFill="1" applyBorder="1"/>
    <xf numFmtId="0" fontId="16" fillId="3" borderId="1" xfId="0" applyFont="1" applyFill="1" applyBorder="1"/>
    <xf numFmtId="0" fontId="14" fillId="3" borderId="1" xfId="0" applyFont="1" applyFill="1" applyBorder="1"/>
    <xf numFmtId="0" fontId="16" fillId="0" borderId="7" xfId="0" applyFont="1" applyBorder="1" applyAlignment="1">
      <alignment vertical="top"/>
    </xf>
    <xf numFmtId="3" fontId="16" fillId="0" borderId="8" xfId="0" applyNumberFormat="1" applyFont="1" applyBorder="1" applyAlignment="1">
      <alignment vertical="top"/>
    </xf>
    <xf numFmtId="164" fontId="16" fillId="0" borderId="8" xfId="1" applyNumberFormat="1" applyFont="1" applyFill="1" applyBorder="1" applyAlignment="1">
      <alignment vertical="top"/>
    </xf>
    <xf numFmtId="166" fontId="16" fillId="0" borderId="8" xfId="1" applyNumberFormat="1" applyFont="1" applyBorder="1" applyAlignment="1">
      <alignment vertical="top"/>
    </xf>
    <xf numFmtId="0" fontId="16" fillId="0" borderId="8" xfId="1" applyNumberFormat="1" applyFont="1" applyFill="1" applyBorder="1" applyAlignment="1">
      <alignment vertical="top"/>
    </xf>
    <xf numFmtId="43" fontId="16" fillId="0" borderId="8" xfId="1" applyNumberFormat="1" applyFont="1" applyFill="1" applyBorder="1" applyAlignment="1">
      <alignment vertical="top"/>
    </xf>
    <xf numFmtId="0" fontId="16" fillId="0" borderId="8" xfId="0" applyNumberFormat="1" applyFont="1" applyBorder="1" applyAlignment="1">
      <alignment vertical="top"/>
    </xf>
    <xf numFmtId="2" fontId="16" fillId="0" borderId="8" xfId="0" applyNumberFormat="1" applyFont="1" applyBorder="1" applyAlignment="1">
      <alignment vertical="top"/>
    </xf>
    <xf numFmtId="0" fontId="16" fillId="0" borderId="8" xfId="0" applyNumberFormat="1" applyFont="1" applyFill="1" applyBorder="1" applyAlignment="1">
      <alignment vertical="top"/>
    </xf>
    <xf numFmtId="165" fontId="16" fillId="0" borderId="8" xfId="0" applyNumberFormat="1" applyFont="1" applyBorder="1" applyAlignment="1">
      <alignment vertical="top"/>
    </xf>
    <xf numFmtId="43" fontId="16" fillId="0" borderId="8" xfId="0" applyNumberFormat="1" applyFont="1" applyBorder="1" applyAlignment="1">
      <alignment vertical="top"/>
    </xf>
    <xf numFmtId="2" fontId="16" fillId="0" borderId="9" xfId="0" applyNumberFormat="1" applyFont="1" applyBorder="1" applyAlignment="1">
      <alignment vertical="top"/>
    </xf>
    <xf numFmtId="0" fontId="14" fillId="4" borderId="11" xfId="0" applyNumberFormat="1" applyFont="1" applyFill="1" applyBorder="1" applyAlignment="1">
      <alignment horizontal="center" vertical="center" textRotation="90" wrapText="1"/>
    </xf>
    <xf numFmtId="0" fontId="14" fillId="4" borderId="12" xfId="0" applyNumberFormat="1" applyFont="1" applyFill="1" applyBorder="1" applyAlignment="1">
      <alignment horizontal="center" vertical="center" textRotation="90" wrapText="1"/>
    </xf>
    <xf numFmtId="0" fontId="14" fillId="3" borderId="11" xfId="0" applyFont="1" applyFill="1" applyBorder="1"/>
    <xf numFmtId="166" fontId="16" fillId="3" borderId="11" xfId="1" applyNumberFormat="1" applyFont="1" applyFill="1" applyBorder="1" applyAlignment="1">
      <alignment vertical="top"/>
    </xf>
    <xf numFmtId="43" fontId="16" fillId="3" borderId="11" xfId="1" applyNumberFormat="1" applyFont="1" applyFill="1" applyBorder="1" applyAlignment="1">
      <alignment vertical="top"/>
    </xf>
    <xf numFmtId="2" fontId="16" fillId="3" borderId="11" xfId="0" applyNumberFormat="1" applyFont="1" applyFill="1" applyBorder="1" applyAlignment="1">
      <alignment vertical="top"/>
    </xf>
    <xf numFmtId="165" fontId="16" fillId="3" borderId="11" xfId="0" applyNumberFormat="1" applyFont="1" applyFill="1" applyBorder="1" applyAlignment="1">
      <alignment vertical="top"/>
    </xf>
    <xf numFmtId="43" fontId="16" fillId="3" borderId="11" xfId="0" applyNumberFormat="1" applyFont="1" applyFill="1" applyBorder="1" applyAlignment="1">
      <alignment vertical="top"/>
    </xf>
    <xf numFmtId="2" fontId="16" fillId="3" borderId="12" xfId="0" applyNumberFormat="1" applyFont="1" applyFill="1" applyBorder="1" applyAlignment="1">
      <alignment vertical="top"/>
    </xf>
    <xf numFmtId="3" fontId="22" fillId="0" borderId="14" xfId="0" applyNumberFormat="1" applyFont="1" applyBorder="1" applyAlignment="1">
      <alignment vertical="center"/>
    </xf>
    <xf numFmtId="166" fontId="22" fillId="0" borderId="14" xfId="1" applyNumberFormat="1" applyFont="1" applyBorder="1" applyAlignment="1">
      <alignment vertical="center"/>
    </xf>
    <xf numFmtId="43" fontId="22" fillId="0" borderId="14" xfId="1" applyNumberFormat="1" applyFont="1" applyFill="1" applyBorder="1" applyAlignment="1">
      <alignment vertical="center"/>
    </xf>
    <xf numFmtId="3" fontId="22" fillId="0" borderId="14" xfId="0" applyNumberFormat="1" applyFont="1" applyFill="1" applyBorder="1" applyAlignment="1">
      <alignment vertical="center"/>
    </xf>
    <xf numFmtId="2" fontId="22" fillId="0" borderId="14" xfId="0" applyNumberFormat="1" applyFont="1" applyBorder="1" applyAlignment="1">
      <alignment vertical="center"/>
    </xf>
    <xf numFmtId="43" fontId="22" fillId="0" borderId="14" xfId="0" applyNumberFormat="1" applyFont="1" applyBorder="1" applyAlignment="1">
      <alignment vertical="center"/>
    </xf>
    <xf numFmtId="2" fontId="22" fillId="0" borderId="15" xfId="0" applyNumberFormat="1" applyFont="1" applyBorder="1" applyAlignment="1">
      <alignment vertical="center"/>
    </xf>
    <xf numFmtId="0" fontId="3" fillId="0" borderId="0" xfId="0" applyFont="1"/>
    <xf numFmtId="0" fontId="25" fillId="0" borderId="0" xfId="0" applyFont="1" applyBorder="1" applyAlignment="1">
      <alignment horizontal="center" vertical="center"/>
    </xf>
    <xf numFmtId="0" fontId="14" fillId="0" borderId="6" xfId="0" applyFont="1" applyBorder="1"/>
    <xf numFmtId="2" fontId="16" fillId="0" borderId="1" xfId="0" applyNumberFormat="1" applyFont="1" applyBorder="1"/>
    <xf numFmtId="2" fontId="16" fillId="0" borderId="2" xfId="0" applyNumberFormat="1" applyFont="1" applyBorder="1"/>
    <xf numFmtId="0" fontId="14" fillId="0" borderId="1" xfId="0" applyFont="1" applyBorder="1"/>
    <xf numFmtId="0" fontId="14" fillId="5" borderId="6" xfId="0" applyFont="1" applyFill="1" applyBorder="1"/>
    <xf numFmtId="0" fontId="16" fillId="5" borderId="1" xfId="0" applyFont="1" applyFill="1" applyBorder="1"/>
    <xf numFmtId="0" fontId="14" fillId="3" borderId="6" xfId="0" applyFont="1" applyFill="1" applyBorder="1"/>
    <xf numFmtId="2" fontId="14" fillId="3" borderId="1" xfId="0" applyNumberFormat="1" applyFont="1" applyFill="1" applyBorder="1"/>
    <xf numFmtId="2" fontId="16" fillId="3" borderId="1" xfId="0" applyNumberFormat="1" applyFont="1" applyFill="1" applyBorder="1"/>
    <xf numFmtId="2" fontId="16" fillId="3" borderId="2" xfId="0" applyNumberFormat="1" applyFont="1" applyFill="1" applyBorder="1"/>
    <xf numFmtId="0" fontId="16" fillId="0" borderId="10" xfId="0" applyFont="1" applyBorder="1"/>
    <xf numFmtId="0" fontId="16" fillId="0" borderId="11" xfId="0" applyFont="1" applyFill="1" applyBorder="1"/>
    <xf numFmtId="0" fontId="16" fillId="0" borderId="11" xfId="0" applyFont="1" applyBorder="1"/>
    <xf numFmtId="2" fontId="16" fillId="0" borderId="11" xfId="0" applyNumberFormat="1" applyFont="1" applyBorder="1"/>
    <xf numFmtId="2" fontId="16" fillId="0" borderId="12" xfId="0" applyNumberFormat="1" applyFont="1" applyBorder="1"/>
    <xf numFmtId="0" fontId="22" fillId="0" borderId="14" xfId="0" applyFont="1" applyFill="1" applyBorder="1" applyAlignment="1">
      <alignment vertical="center"/>
    </xf>
    <xf numFmtId="2" fontId="22" fillId="0" borderId="14" xfId="0" applyNumberFormat="1" applyFont="1" applyFill="1" applyBorder="1" applyAlignment="1">
      <alignment vertical="center"/>
    </xf>
    <xf numFmtId="2" fontId="22" fillId="0" borderId="15" xfId="0" applyNumberFormat="1" applyFont="1" applyFill="1" applyBorder="1" applyAlignment="1">
      <alignment vertical="center"/>
    </xf>
    <xf numFmtId="0" fontId="9" fillId="0" borderId="0" xfId="0" applyFont="1"/>
    <xf numFmtId="0" fontId="2" fillId="0" borderId="0" xfId="0" applyFont="1"/>
    <xf numFmtId="0" fontId="11" fillId="0" borderId="6" xfId="0" applyFont="1" applyBorder="1"/>
    <xf numFmtId="0" fontId="11" fillId="0" borderId="1" xfId="0" applyFont="1" applyBorder="1"/>
    <xf numFmtId="43" fontId="11" fillId="0" borderId="1" xfId="1" applyFont="1" applyBorder="1"/>
    <xf numFmtId="0" fontId="11" fillId="3" borderId="6" xfId="0" applyFont="1" applyFill="1" applyBorder="1"/>
    <xf numFmtId="0" fontId="11" fillId="3" borderId="1" xfId="0" applyFont="1" applyFill="1" applyBorder="1"/>
    <xf numFmtId="43" fontId="11" fillId="3" borderId="1" xfId="1" applyFont="1" applyFill="1" applyBorder="1"/>
    <xf numFmtId="0" fontId="27" fillId="0" borderId="1" xfId="0" applyFont="1" applyBorder="1"/>
    <xf numFmtId="43" fontId="16" fillId="0" borderId="1" xfId="1" applyFont="1" applyBorder="1"/>
    <xf numFmtId="0" fontId="16" fillId="0" borderId="1" xfId="0" applyFont="1" applyBorder="1" applyAlignment="1">
      <alignment horizontal="right"/>
    </xf>
    <xf numFmtId="0" fontId="14" fillId="5" borderId="1" xfId="0" applyFont="1" applyFill="1" applyBorder="1" applyAlignment="1">
      <alignment horizontal="right" vertical="top" wrapText="1"/>
    </xf>
    <xf numFmtId="0" fontId="16" fillId="0" borderId="1" xfId="0" applyFont="1" applyBorder="1" applyAlignment="1">
      <alignment horizontal="right" vertical="top"/>
    </xf>
    <xf numFmtId="3" fontId="16" fillId="0" borderId="1" xfId="0" applyNumberFormat="1" applyFont="1" applyBorder="1" applyAlignment="1">
      <alignment horizontal="right" vertical="top"/>
    </xf>
    <xf numFmtId="0" fontId="16" fillId="3" borderId="6" xfId="0" applyFont="1" applyFill="1" applyBorder="1"/>
    <xf numFmtId="43" fontId="16" fillId="3" borderId="1" xfId="1" applyFont="1" applyFill="1" applyBorder="1"/>
    <xf numFmtId="3" fontId="16" fillId="0" borderId="1" xfId="0" applyNumberFormat="1" applyFont="1" applyBorder="1" applyAlignment="1">
      <alignment horizontal="right"/>
    </xf>
    <xf numFmtId="0" fontId="16" fillId="3" borderId="1" xfId="0" applyFont="1" applyFill="1" applyBorder="1" applyAlignment="1">
      <alignment horizontal="right" vertical="top"/>
    </xf>
    <xf numFmtId="3" fontId="16" fillId="3" borderId="1" xfId="0" applyNumberFormat="1" applyFont="1" applyFill="1" applyBorder="1" applyAlignment="1">
      <alignment horizontal="right" vertical="top"/>
    </xf>
    <xf numFmtId="0" fontId="16" fillId="0" borderId="18" xfId="0" applyFont="1" applyBorder="1"/>
    <xf numFmtId="0" fontId="16" fillId="0" borderId="19" xfId="0" applyFont="1" applyBorder="1"/>
    <xf numFmtId="43" fontId="16" fillId="0" borderId="19" xfId="1" applyFont="1" applyBorder="1"/>
    <xf numFmtId="0" fontId="16" fillId="0" borderId="19" xfId="0" applyFont="1" applyBorder="1" applyAlignment="1">
      <alignment horizontal="right" vertical="top"/>
    </xf>
    <xf numFmtId="3" fontId="16" fillId="0" borderId="19" xfId="0" applyNumberFormat="1" applyFont="1" applyBorder="1" applyAlignment="1">
      <alignment horizontal="right" vertical="top"/>
    </xf>
    <xf numFmtId="3" fontId="22" fillId="0" borderId="23" xfId="0" applyNumberFormat="1" applyFont="1" applyBorder="1" applyAlignment="1">
      <alignment horizontal="center" vertical="center"/>
    </xf>
    <xf numFmtId="164" fontId="22" fillId="0" borderId="23" xfId="1" applyNumberFormat="1" applyFont="1" applyBorder="1" applyAlignment="1">
      <alignment horizontal="center" vertical="center"/>
    </xf>
    <xf numFmtId="43" fontId="22" fillId="0" borderId="23" xfId="1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43" fontId="22" fillId="0" borderId="23" xfId="0" applyNumberFormat="1" applyFont="1" applyBorder="1" applyAlignment="1">
      <alignment horizontal="center" vertical="center"/>
    </xf>
    <xf numFmtId="43" fontId="22" fillId="0" borderId="24" xfId="0" applyNumberFormat="1" applyFont="1" applyBorder="1" applyAlignment="1">
      <alignment horizontal="center" vertical="center"/>
    </xf>
    <xf numFmtId="0" fontId="26" fillId="0" borderId="0" xfId="0" applyFont="1"/>
    <xf numFmtId="10" fontId="10" fillId="0" borderId="0" xfId="0" applyNumberFormat="1" applyFont="1"/>
    <xf numFmtId="3" fontId="10" fillId="0" borderId="0" xfId="0" applyNumberFormat="1" applyFont="1"/>
    <xf numFmtId="167" fontId="10" fillId="0" borderId="0" xfId="0" applyNumberFormat="1" applyFont="1"/>
    <xf numFmtId="0" fontId="29" fillId="0" borderId="1" xfId="0" applyFont="1" applyBorder="1"/>
    <xf numFmtId="3" fontId="29" fillId="0" borderId="1" xfId="0" applyNumberFormat="1" applyFont="1" applyBorder="1"/>
    <xf numFmtId="10" fontId="30" fillId="0" borderId="1" xfId="0" applyNumberFormat="1" applyFont="1" applyBorder="1"/>
    <xf numFmtId="3" fontId="30" fillId="0" borderId="1" xfId="0" applyNumberFormat="1" applyFont="1" applyBorder="1"/>
    <xf numFmtId="10" fontId="30" fillId="0" borderId="2" xfId="0" applyNumberFormat="1" applyFont="1" applyBorder="1"/>
    <xf numFmtId="0" fontId="30" fillId="0" borderId="1" xfId="0" applyFont="1" applyBorder="1"/>
    <xf numFmtId="0" fontId="30" fillId="0" borderId="6" xfId="0" applyFont="1" applyBorder="1"/>
    <xf numFmtId="3" fontId="30" fillId="3" borderId="1" xfId="0" applyNumberFormat="1" applyFont="1" applyFill="1" applyBorder="1"/>
    <xf numFmtId="10" fontId="30" fillId="3" borderId="1" xfId="0" applyNumberFormat="1" applyFont="1" applyFill="1" applyBorder="1"/>
    <xf numFmtId="0" fontId="30" fillId="3" borderId="1" xfId="0" applyFont="1" applyFill="1" applyBorder="1"/>
    <xf numFmtId="10" fontId="30" fillId="3" borderId="2" xfId="0" applyNumberFormat="1" applyFont="1" applyFill="1" applyBorder="1"/>
    <xf numFmtId="3" fontId="29" fillId="3" borderId="1" xfId="0" applyNumberFormat="1" applyFont="1" applyFill="1" applyBorder="1"/>
    <xf numFmtId="0" fontId="30" fillId="3" borderId="6" xfId="0" applyFont="1" applyFill="1" applyBorder="1"/>
    <xf numFmtId="2" fontId="16" fillId="5" borderId="1" xfId="0" applyNumberFormat="1" applyFont="1" applyFill="1" applyBorder="1" applyAlignment="1">
      <alignment horizontal="right" vertical="top" wrapText="1"/>
    </xf>
    <xf numFmtId="43" fontId="16" fillId="0" borderId="1" xfId="1" applyFont="1" applyBorder="1" applyAlignment="1">
      <alignment horizontal="center" vertical="top" wrapText="1"/>
    </xf>
    <xf numFmtId="0" fontId="16" fillId="5" borderId="1" xfId="0" applyFont="1" applyFill="1" applyBorder="1" applyAlignment="1">
      <alignment horizontal="right" vertical="top" wrapText="1"/>
    </xf>
    <xf numFmtId="2" fontId="16" fillId="5" borderId="2" xfId="0" applyNumberFormat="1" applyFont="1" applyFill="1" applyBorder="1" applyAlignment="1">
      <alignment horizontal="right" vertical="top" wrapText="1"/>
    </xf>
    <xf numFmtId="2" fontId="16" fillId="3" borderId="1" xfId="0" applyNumberFormat="1" applyFont="1" applyFill="1" applyBorder="1" applyAlignment="1">
      <alignment horizontal="right" vertical="top" wrapText="1"/>
    </xf>
    <xf numFmtId="43" fontId="16" fillId="3" borderId="1" xfId="1" applyFont="1" applyFill="1" applyBorder="1" applyAlignment="1">
      <alignment horizontal="center" vertical="top" wrapText="1"/>
    </xf>
    <xf numFmtId="2" fontId="16" fillId="3" borderId="2" xfId="0" applyNumberFormat="1" applyFont="1" applyFill="1" applyBorder="1" applyAlignment="1">
      <alignment horizontal="right" vertical="top" wrapText="1"/>
    </xf>
    <xf numFmtId="3" fontId="16" fillId="5" borderId="1" xfId="0" applyNumberFormat="1" applyFont="1" applyFill="1" applyBorder="1" applyAlignment="1">
      <alignment horizontal="right" vertical="top" wrapText="1"/>
    </xf>
    <xf numFmtId="2" fontId="16" fillId="5" borderId="19" xfId="0" applyNumberFormat="1" applyFont="1" applyFill="1" applyBorder="1" applyAlignment="1">
      <alignment horizontal="right" vertical="top" wrapText="1"/>
    </xf>
    <xf numFmtId="43" fontId="16" fillId="0" borderId="19" xfId="1" applyFont="1" applyBorder="1" applyAlignment="1">
      <alignment horizontal="center" vertical="top" wrapText="1"/>
    </xf>
    <xf numFmtId="2" fontId="16" fillId="5" borderId="20" xfId="0" applyNumberFormat="1" applyFont="1" applyFill="1" applyBorder="1" applyAlignment="1">
      <alignment horizontal="right" vertical="top" wrapText="1"/>
    </xf>
    <xf numFmtId="43" fontId="30" fillId="0" borderId="1" xfId="1" applyFont="1" applyBorder="1"/>
    <xf numFmtId="43" fontId="30" fillId="3" borderId="1" xfId="1" applyFont="1" applyFill="1" applyBorder="1"/>
    <xf numFmtId="3" fontId="30" fillId="0" borderId="8" xfId="0" applyNumberFormat="1" applyFont="1" applyBorder="1"/>
    <xf numFmtId="10" fontId="30" fillId="0" borderId="8" xfId="0" applyNumberFormat="1" applyFont="1" applyBorder="1"/>
    <xf numFmtId="43" fontId="30" fillId="0" borderId="8" xfId="1" applyFont="1" applyBorder="1"/>
    <xf numFmtId="0" fontId="30" fillId="0" borderId="8" xfId="0" applyFont="1" applyBorder="1"/>
    <xf numFmtId="10" fontId="30" fillId="0" borderId="9" xfId="0" applyNumberFormat="1" applyFont="1" applyBorder="1"/>
    <xf numFmtId="3" fontId="28" fillId="0" borderId="14" xfId="0" applyNumberFormat="1" applyFont="1" applyBorder="1" applyAlignment="1">
      <alignment horizontal="center" vertical="center"/>
    </xf>
    <xf numFmtId="164" fontId="28" fillId="0" borderId="14" xfId="1" applyNumberFormat="1" applyFont="1" applyBorder="1" applyAlignment="1">
      <alignment horizontal="center" vertical="center"/>
    </xf>
    <xf numFmtId="43" fontId="28" fillId="0" borderId="14" xfId="1" applyNumberFormat="1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43" fontId="28" fillId="0" borderId="14" xfId="0" applyNumberFormat="1" applyFont="1" applyBorder="1" applyAlignment="1">
      <alignment horizontal="center" vertical="center"/>
    </xf>
    <xf numFmtId="43" fontId="28" fillId="0" borderId="15" xfId="0" applyNumberFormat="1" applyFont="1" applyBorder="1" applyAlignment="1">
      <alignment horizontal="center" vertical="center"/>
    </xf>
    <xf numFmtId="0" fontId="30" fillId="0" borderId="10" xfId="0" applyFont="1" applyBorder="1"/>
    <xf numFmtId="3" fontId="30" fillId="0" borderId="11" xfId="0" applyNumberFormat="1" applyFont="1" applyBorder="1"/>
    <xf numFmtId="10" fontId="30" fillId="0" borderId="11" xfId="0" applyNumberFormat="1" applyFont="1" applyBorder="1"/>
    <xf numFmtId="43" fontId="30" fillId="0" borderId="11" xfId="1" applyFont="1" applyBorder="1"/>
    <xf numFmtId="0" fontId="30" fillId="0" borderId="11" xfId="0" applyFont="1" applyBorder="1"/>
    <xf numFmtId="10" fontId="30" fillId="0" borderId="12" xfId="0" applyNumberFormat="1" applyFont="1" applyBorder="1"/>
    <xf numFmtId="0" fontId="3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164" fontId="29" fillId="0" borderId="0" xfId="1" applyNumberFormat="1" applyFont="1" applyBorder="1" applyAlignment="1">
      <alignment vertical="center"/>
    </xf>
    <xf numFmtId="2" fontId="29" fillId="0" borderId="0" xfId="0" applyNumberFormat="1" applyFont="1" applyBorder="1" applyAlignment="1">
      <alignment vertical="center"/>
    </xf>
    <xf numFmtId="49" fontId="29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1" fillId="0" borderId="0" xfId="1" applyNumberFormat="1" applyFont="1" applyBorder="1" applyAlignment="1">
      <alignment vertical="center"/>
    </xf>
    <xf numFmtId="164" fontId="0" fillId="0" borderId="0" xfId="0" applyNumberFormat="1"/>
    <xf numFmtId="164" fontId="26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/>
    <xf numFmtId="0" fontId="32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164" fontId="16" fillId="0" borderId="1" xfId="1" applyNumberFormat="1" applyFont="1" applyBorder="1"/>
    <xf numFmtId="43" fontId="16" fillId="0" borderId="2" xfId="1" applyFont="1" applyBorder="1"/>
    <xf numFmtId="3" fontId="18" fillId="3" borderId="1" xfId="0" applyNumberFormat="1" applyFont="1" applyFill="1" applyBorder="1"/>
    <xf numFmtId="164" fontId="18" fillId="3" borderId="1" xfId="1" applyNumberFormat="1" applyFont="1" applyFill="1" applyBorder="1"/>
    <xf numFmtId="43" fontId="18" fillId="3" borderId="1" xfId="1" applyFont="1" applyFill="1" applyBorder="1"/>
    <xf numFmtId="43" fontId="18" fillId="3" borderId="2" xfId="1" applyFont="1" applyFill="1" applyBorder="1"/>
    <xf numFmtId="164" fontId="14" fillId="3" borderId="1" xfId="1" applyNumberFormat="1" applyFont="1" applyFill="1" applyBorder="1"/>
    <xf numFmtId="43" fontId="14" fillId="3" borderId="1" xfId="1" applyFont="1" applyFill="1" applyBorder="1"/>
    <xf numFmtId="43" fontId="14" fillId="3" borderId="2" xfId="1" applyFont="1" applyFill="1" applyBorder="1"/>
    <xf numFmtId="164" fontId="14" fillId="3" borderId="1" xfId="0" applyNumberFormat="1" applyFont="1" applyFill="1" applyBorder="1"/>
    <xf numFmtId="3" fontId="14" fillId="3" borderId="11" xfId="0" applyNumberFormat="1" applyFont="1" applyFill="1" applyBorder="1"/>
    <xf numFmtId="164" fontId="14" fillId="3" borderId="11" xfId="1" applyNumberFormat="1" applyFont="1" applyFill="1" applyBorder="1"/>
    <xf numFmtId="43" fontId="14" fillId="3" borderId="11" xfId="1" applyFont="1" applyFill="1" applyBorder="1"/>
    <xf numFmtId="164" fontId="14" fillId="3" borderId="11" xfId="0" applyNumberFormat="1" applyFont="1" applyFill="1" applyBorder="1"/>
    <xf numFmtId="43" fontId="14" fillId="3" borderId="12" xfId="1" applyFont="1" applyFill="1" applyBorder="1"/>
    <xf numFmtId="3" fontId="16" fillId="0" borderId="8" xfId="0" applyNumberFormat="1" applyFont="1" applyBorder="1"/>
    <xf numFmtId="164" fontId="16" fillId="0" borderId="8" xfId="1" applyNumberFormat="1" applyFont="1" applyBorder="1"/>
    <xf numFmtId="43" fontId="16" fillId="0" borderId="8" xfId="1" applyFont="1" applyBorder="1"/>
    <xf numFmtId="43" fontId="16" fillId="0" borderId="9" xfId="1" applyFont="1" applyBorder="1"/>
    <xf numFmtId="2" fontId="0" fillId="0" borderId="0" xfId="0" applyNumberFormat="1" applyFont="1" applyBorder="1" applyAlignment="1">
      <alignment vertical="center"/>
    </xf>
    <xf numFmtId="0" fontId="0" fillId="0" borderId="27" xfId="0" applyBorder="1"/>
    <xf numFmtId="0" fontId="2" fillId="0" borderId="0" xfId="0" applyFont="1" applyBorder="1"/>
    <xf numFmtId="0" fontId="35" fillId="0" borderId="0" xfId="0" applyFont="1" applyBorder="1"/>
    <xf numFmtId="0" fontId="2" fillId="0" borderId="28" xfId="0" applyFont="1" applyBorder="1"/>
    <xf numFmtId="0" fontId="27" fillId="0" borderId="0" xfId="0" applyFont="1" applyFill="1" applyBorder="1" applyAlignment="1">
      <alignment vertical="center"/>
    </xf>
    <xf numFmtId="3" fontId="13" fillId="0" borderId="0" xfId="0" applyNumberFormat="1" applyFont="1" applyBorder="1"/>
    <xf numFmtId="164" fontId="13" fillId="0" borderId="0" xfId="0" applyNumberFormat="1" applyFont="1" applyBorder="1"/>
    <xf numFmtId="10" fontId="13" fillId="0" borderId="0" xfId="2" applyNumberFormat="1" applyFont="1" applyFill="1" applyBorder="1" applyAlignment="1"/>
    <xf numFmtId="43" fontId="13" fillId="0" borderId="0" xfId="1" applyFont="1" applyBorder="1" applyAlignment="1"/>
    <xf numFmtId="10" fontId="13" fillId="0" borderId="0" xfId="0" applyNumberFormat="1" applyFont="1" applyFill="1" applyBorder="1" applyAlignment="1"/>
    <xf numFmtId="169" fontId="0" fillId="0" borderId="0" xfId="0" applyNumberFormat="1"/>
    <xf numFmtId="0" fontId="0" fillId="0" borderId="0" xfId="0" applyAlignment="1"/>
    <xf numFmtId="3" fontId="11" fillId="0" borderId="1" xfId="0" applyNumberFormat="1" applyFont="1" applyBorder="1"/>
    <xf numFmtId="164" fontId="11" fillId="0" borderId="1" xfId="1" applyNumberFormat="1" applyFont="1" applyBorder="1"/>
    <xf numFmtId="43" fontId="11" fillId="0" borderId="1" xfId="1" applyNumberFormat="1" applyFont="1" applyBorder="1"/>
    <xf numFmtId="43" fontId="11" fillId="0" borderId="2" xfId="1" applyNumberFormat="1" applyFont="1" applyBorder="1"/>
    <xf numFmtId="164" fontId="11" fillId="0" borderId="1" xfId="1" applyNumberFormat="1" applyFont="1" applyFill="1" applyBorder="1"/>
    <xf numFmtId="0" fontId="11" fillId="0" borderId="1" xfId="1" applyNumberFormat="1" applyFont="1" applyBorder="1"/>
    <xf numFmtId="0" fontId="11" fillId="0" borderId="1" xfId="0" applyNumberFormat="1" applyFont="1" applyBorder="1"/>
    <xf numFmtId="3" fontId="27" fillId="0" borderId="1" xfId="0" applyNumberFormat="1" applyFont="1" applyBorder="1"/>
    <xf numFmtId="164" fontId="27" fillId="0" borderId="1" xfId="1" applyNumberFormat="1" applyFont="1" applyBorder="1"/>
    <xf numFmtId="0" fontId="11" fillId="5" borderId="1" xfId="0" applyFont="1" applyFill="1" applyBorder="1"/>
    <xf numFmtId="164" fontId="11" fillId="5" borderId="1" xfId="1" applyNumberFormat="1" applyFont="1" applyFill="1" applyBorder="1"/>
    <xf numFmtId="0" fontId="11" fillId="0" borderId="1" xfId="0" applyFont="1" applyFill="1" applyBorder="1"/>
    <xf numFmtId="0" fontId="11" fillId="5" borderId="6" xfId="0" applyFont="1" applyFill="1" applyBorder="1"/>
    <xf numFmtId="164" fontId="11" fillId="0" borderId="1" xfId="0" applyNumberFormat="1" applyFont="1" applyBorder="1"/>
    <xf numFmtId="164" fontId="11" fillId="3" borderId="1" xfId="1" applyNumberFormat="1" applyFont="1" applyFill="1" applyBorder="1"/>
    <xf numFmtId="0" fontId="11" fillId="3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/>
    </xf>
    <xf numFmtId="3" fontId="27" fillId="3" borderId="1" xfId="0" applyNumberFormat="1" applyFont="1" applyFill="1" applyBorder="1"/>
    <xf numFmtId="164" fontId="27" fillId="3" borderId="1" xfId="1" applyNumberFormat="1" applyFont="1" applyFill="1" applyBorder="1"/>
    <xf numFmtId="43" fontId="27" fillId="3" borderId="1" xfId="1" applyFont="1" applyFill="1" applyBorder="1"/>
    <xf numFmtId="43" fontId="27" fillId="3" borderId="1" xfId="1" applyNumberFormat="1" applyFont="1" applyFill="1" applyBorder="1"/>
    <xf numFmtId="43" fontId="27" fillId="3" borderId="2" xfId="1" applyNumberFormat="1" applyFont="1" applyFill="1" applyBorder="1"/>
    <xf numFmtId="0" fontId="27" fillId="3" borderId="1" xfId="0" applyFont="1" applyFill="1" applyBorder="1"/>
    <xf numFmtId="164" fontId="11" fillId="3" borderId="1" xfId="0" applyNumberFormat="1" applyFont="1" applyFill="1" applyBorder="1"/>
    <xf numFmtId="164" fontId="27" fillId="3" borderId="1" xfId="0" applyNumberFormat="1" applyFont="1" applyFill="1" applyBorder="1"/>
    <xf numFmtId="0" fontId="11" fillId="0" borderId="6" xfId="0" applyFont="1" applyFill="1" applyBorder="1"/>
    <xf numFmtId="43" fontId="11" fillId="0" borderId="1" xfId="1" applyFont="1" applyFill="1" applyBorder="1"/>
    <xf numFmtId="43" fontId="11" fillId="0" borderId="1" xfId="1" applyNumberFormat="1" applyFont="1" applyFill="1" applyBorder="1"/>
    <xf numFmtId="43" fontId="11" fillId="0" borderId="2" xfId="1" applyNumberFormat="1" applyFont="1" applyFill="1" applyBorder="1"/>
    <xf numFmtId="164" fontId="0" fillId="0" borderId="0" xfId="0" applyNumberFormat="1" applyFill="1"/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7" fillId="3" borderId="11" xfId="0" applyFont="1" applyFill="1" applyBorder="1"/>
    <xf numFmtId="164" fontId="27" fillId="3" borderId="11" xfId="0" applyNumberFormat="1" applyFont="1" applyFill="1" applyBorder="1"/>
    <xf numFmtId="43" fontId="27" fillId="3" borderId="11" xfId="1" applyFont="1" applyFill="1" applyBorder="1"/>
    <xf numFmtId="164" fontId="27" fillId="3" borderId="11" xfId="1" applyNumberFormat="1" applyFont="1" applyFill="1" applyBorder="1"/>
    <xf numFmtId="43" fontId="27" fillId="3" borderId="11" xfId="1" applyNumberFormat="1" applyFont="1" applyFill="1" applyBorder="1"/>
    <xf numFmtId="43" fontId="27" fillId="3" borderId="12" xfId="1" applyNumberFormat="1" applyFont="1" applyFill="1" applyBorder="1"/>
    <xf numFmtId="10" fontId="11" fillId="0" borderId="1" xfId="2" applyNumberFormat="1" applyFont="1" applyBorder="1" applyAlignment="1"/>
    <xf numFmtId="164" fontId="11" fillId="0" borderId="1" xfId="1" applyNumberFormat="1" applyFont="1" applyBorder="1" applyAlignment="1"/>
    <xf numFmtId="43" fontId="11" fillId="0" borderId="1" xfId="1" applyFont="1" applyBorder="1" applyAlignment="1"/>
    <xf numFmtId="3" fontId="11" fillId="0" borderId="1" xfId="0" applyNumberFormat="1" applyFont="1" applyBorder="1" applyAlignment="1"/>
    <xf numFmtId="0" fontId="11" fillId="0" borderId="1" xfId="0" applyFont="1" applyBorder="1" applyAlignment="1"/>
    <xf numFmtId="164" fontId="11" fillId="0" borderId="1" xfId="0" applyNumberFormat="1" applyFont="1" applyBorder="1" applyAlignment="1"/>
    <xf numFmtId="164" fontId="33" fillId="0" borderId="1" xfId="1" applyNumberFormat="1" applyFont="1" applyBorder="1" applyAlignment="1"/>
    <xf numFmtId="0" fontId="11" fillId="0" borderId="1" xfId="0" applyFont="1" applyFill="1" applyBorder="1" applyAlignment="1"/>
    <xf numFmtId="164" fontId="11" fillId="0" borderId="1" xfId="1" applyNumberFormat="1" applyFont="1" applyFill="1" applyBorder="1" applyAlignment="1"/>
    <xf numFmtId="10" fontId="11" fillId="0" borderId="1" xfId="2" applyNumberFormat="1" applyFont="1" applyFill="1" applyBorder="1" applyAlignment="1"/>
    <xf numFmtId="10" fontId="11" fillId="0" borderId="1" xfId="0" applyNumberFormat="1" applyFont="1" applyBorder="1" applyAlignment="1"/>
    <xf numFmtId="10" fontId="11" fillId="0" borderId="2" xfId="0" applyNumberFormat="1" applyFont="1" applyBorder="1" applyAlignment="1"/>
    <xf numFmtId="10" fontId="34" fillId="0" borderId="1" xfId="0" applyNumberFormat="1" applyFont="1" applyBorder="1" applyAlignment="1"/>
    <xf numFmtId="10" fontId="34" fillId="0" borderId="2" xfId="0" applyNumberFormat="1" applyFont="1" applyBorder="1" applyAlignment="1"/>
    <xf numFmtId="10" fontId="11" fillId="0" borderId="1" xfId="0" applyNumberFormat="1" applyFont="1" applyFill="1" applyBorder="1" applyAlignment="1"/>
    <xf numFmtId="10" fontId="11" fillId="0" borderId="2" xfId="0" applyNumberFormat="1" applyFont="1" applyFill="1" applyBorder="1" applyAlignment="1"/>
    <xf numFmtId="3" fontId="27" fillId="0" borderId="1" xfId="0" applyNumberFormat="1" applyFont="1" applyBorder="1" applyAlignment="1"/>
    <xf numFmtId="164" fontId="27" fillId="0" borderId="1" xfId="1" applyNumberFormat="1" applyFont="1" applyBorder="1" applyAlignment="1"/>
    <xf numFmtId="164" fontId="27" fillId="0" borderId="1" xfId="0" applyNumberFormat="1" applyFont="1" applyBorder="1" applyAlignment="1"/>
    <xf numFmtId="10" fontId="27" fillId="0" borderId="1" xfId="2" applyNumberFormat="1" applyFont="1" applyBorder="1" applyAlignment="1"/>
    <xf numFmtId="43" fontId="27" fillId="0" borderId="1" xfId="1" applyFont="1" applyBorder="1" applyAlignment="1"/>
    <xf numFmtId="10" fontId="27" fillId="0" borderId="1" xfId="0" applyNumberFormat="1" applyFont="1" applyBorder="1" applyAlignment="1"/>
    <xf numFmtId="10" fontId="27" fillId="0" borderId="2" xfId="0" applyNumberFormat="1" applyFont="1" applyBorder="1" applyAlignment="1"/>
    <xf numFmtId="3" fontId="11" fillId="3" borderId="1" xfId="0" applyNumberFormat="1" applyFont="1" applyFill="1" applyBorder="1" applyAlignment="1"/>
    <xf numFmtId="164" fontId="11" fillId="3" borderId="1" xfId="1" applyNumberFormat="1" applyFont="1" applyFill="1" applyBorder="1" applyAlignment="1"/>
    <xf numFmtId="10" fontId="11" fillId="3" borderId="1" xfId="2" applyNumberFormat="1" applyFont="1" applyFill="1" applyBorder="1" applyAlignment="1"/>
    <xf numFmtId="43" fontId="11" fillId="3" borderId="1" xfId="1" applyFont="1" applyFill="1" applyBorder="1" applyAlignment="1"/>
    <xf numFmtId="10" fontId="11" fillId="3" borderId="1" xfId="0" applyNumberFormat="1" applyFont="1" applyFill="1" applyBorder="1" applyAlignment="1"/>
    <xf numFmtId="10" fontId="11" fillId="3" borderId="2" xfId="0" applyNumberFormat="1" applyFont="1" applyFill="1" applyBorder="1" applyAlignment="1"/>
    <xf numFmtId="3" fontId="27" fillId="5" borderId="1" xfId="0" applyNumberFormat="1" applyFont="1" applyFill="1" applyBorder="1" applyAlignment="1"/>
    <xf numFmtId="164" fontId="27" fillId="5" borderId="1" xfId="1" applyNumberFormat="1" applyFont="1" applyFill="1" applyBorder="1" applyAlignment="1"/>
    <xf numFmtId="10" fontId="27" fillId="5" borderId="1" xfId="2" applyNumberFormat="1" applyFont="1" applyFill="1" applyBorder="1" applyAlignment="1"/>
    <xf numFmtId="43" fontId="27" fillId="5" borderId="1" xfId="1" applyFont="1" applyFill="1" applyBorder="1" applyAlignment="1"/>
    <xf numFmtId="10" fontId="27" fillId="5" borderId="1" xfId="0" applyNumberFormat="1" applyFont="1" applyFill="1" applyBorder="1" applyAlignment="1"/>
    <xf numFmtId="10" fontId="27" fillId="5" borderId="2" xfId="0" applyNumberFormat="1" applyFont="1" applyFill="1" applyBorder="1" applyAlignment="1"/>
    <xf numFmtId="0" fontId="11" fillId="3" borderId="1" xfId="0" applyFont="1" applyFill="1" applyBorder="1" applyAlignment="1"/>
    <xf numFmtId="164" fontId="11" fillId="3" borderId="1" xfId="0" applyNumberFormat="1" applyFont="1" applyFill="1" applyBorder="1" applyAlignment="1"/>
    <xf numFmtId="0" fontId="27" fillId="0" borderId="1" xfId="0" applyFont="1" applyBorder="1" applyAlignment="1"/>
    <xf numFmtId="0" fontId="27" fillId="0" borderId="11" xfId="0" applyFont="1" applyBorder="1" applyAlignment="1"/>
    <xf numFmtId="164" fontId="27" fillId="0" borderId="11" xfId="0" applyNumberFormat="1" applyFont="1" applyBorder="1" applyAlignment="1"/>
    <xf numFmtId="10" fontId="27" fillId="0" borderId="11" xfId="2" applyNumberFormat="1" applyFont="1" applyFill="1" applyBorder="1" applyAlignment="1"/>
    <xf numFmtId="43" fontId="27" fillId="0" borderId="11" xfId="1" applyFont="1" applyBorder="1" applyAlignment="1"/>
    <xf numFmtId="10" fontId="27" fillId="0" borderId="11" xfId="0" applyNumberFormat="1" applyFont="1" applyFill="1" applyBorder="1" applyAlignment="1"/>
    <xf numFmtId="10" fontId="27" fillId="0" borderId="12" xfId="0" applyNumberFormat="1" applyFont="1" applyFill="1" applyBorder="1" applyAlignment="1"/>
    <xf numFmtId="168" fontId="11" fillId="0" borderId="1" xfId="1" applyNumberFormat="1" applyFont="1" applyBorder="1"/>
    <xf numFmtId="43" fontId="11" fillId="0" borderId="2" xfId="1" applyFont="1" applyBorder="1"/>
    <xf numFmtId="37" fontId="11" fillId="0" borderId="1" xfId="1" applyNumberFormat="1" applyFont="1" applyBorder="1"/>
    <xf numFmtId="165" fontId="11" fillId="0" borderId="1" xfId="1" applyNumberFormat="1" applyFont="1" applyBorder="1"/>
    <xf numFmtId="165" fontId="11" fillId="0" borderId="1" xfId="1" applyNumberFormat="1" applyFont="1" applyFill="1" applyBorder="1"/>
    <xf numFmtId="1" fontId="11" fillId="0" borderId="1" xfId="1" applyNumberFormat="1" applyFont="1" applyBorder="1"/>
    <xf numFmtId="168" fontId="11" fillId="0" borderId="1" xfId="1" applyNumberFormat="1" applyFont="1" applyFill="1" applyBorder="1"/>
    <xf numFmtId="43" fontId="11" fillId="0" borderId="2" xfId="1" applyFont="1" applyFill="1" applyBorder="1"/>
    <xf numFmtId="164" fontId="27" fillId="0" borderId="1" xfId="0" applyNumberFormat="1" applyFont="1" applyBorder="1"/>
    <xf numFmtId="1" fontId="11" fillId="0" borderId="1" xfId="0" applyNumberFormat="1" applyFont="1" applyBorder="1"/>
    <xf numFmtId="165" fontId="11" fillId="0" borderId="1" xfId="0" applyNumberFormat="1" applyFont="1" applyBorder="1"/>
    <xf numFmtId="165" fontId="11" fillId="0" borderId="1" xfId="0" applyNumberFormat="1" applyFont="1" applyFill="1" applyBorder="1"/>
    <xf numFmtId="168" fontId="11" fillId="3" borderId="1" xfId="1" applyNumberFormat="1" applyFont="1" applyFill="1" applyBorder="1"/>
    <xf numFmtId="43" fontId="11" fillId="3" borderId="2" xfId="1" applyFont="1" applyFill="1" applyBorder="1"/>
    <xf numFmtId="0" fontId="11" fillId="0" borderId="18" xfId="0" applyFont="1" applyBorder="1"/>
    <xf numFmtId="0" fontId="11" fillId="0" borderId="19" xfId="0" applyFont="1" applyBorder="1"/>
    <xf numFmtId="164" fontId="11" fillId="0" borderId="19" xfId="1" applyNumberFormat="1" applyFont="1" applyBorder="1"/>
    <xf numFmtId="43" fontId="11" fillId="0" borderId="19" xfId="1" applyFont="1" applyBorder="1"/>
    <xf numFmtId="164" fontId="27" fillId="0" borderId="19" xfId="0" applyNumberFormat="1" applyFont="1" applyBorder="1"/>
    <xf numFmtId="168" fontId="11" fillId="0" borderId="19" xfId="1" applyNumberFormat="1" applyFont="1" applyFill="1" applyBorder="1"/>
    <xf numFmtId="0" fontId="11" fillId="0" borderId="19" xfId="0" applyFont="1" applyFill="1" applyBorder="1"/>
    <xf numFmtId="43" fontId="11" fillId="0" borderId="19" xfId="1" applyFont="1" applyFill="1" applyBorder="1"/>
    <xf numFmtId="164" fontId="11" fillId="0" borderId="19" xfId="1" applyNumberFormat="1" applyFont="1" applyFill="1" applyBorder="1"/>
    <xf numFmtId="43" fontId="11" fillId="0" borderId="20" xfId="1" applyFont="1" applyFill="1" applyBorder="1"/>
    <xf numFmtId="0" fontId="30" fillId="0" borderId="7" xfId="0" applyFont="1" applyBorder="1"/>
    <xf numFmtId="0" fontId="16" fillId="0" borderId="7" xfId="0" applyFont="1" applyBorder="1"/>
    <xf numFmtId="0" fontId="16" fillId="0" borderId="8" xfId="0" applyFont="1" applyBorder="1" applyAlignment="1">
      <alignment vertical="center"/>
    </xf>
    <xf numFmtId="0" fontId="19" fillId="3" borderId="6" xfId="0" applyFont="1" applyFill="1" applyBorder="1"/>
    <xf numFmtId="0" fontId="19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10" xfId="0" applyFont="1" applyFill="1" applyBorder="1"/>
    <xf numFmtId="0" fontId="16" fillId="3" borderId="1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3" borderId="10" xfId="0" applyFont="1" applyFill="1" applyBorder="1"/>
    <xf numFmtId="0" fontId="11" fillId="3" borderId="11" xfId="0" applyFont="1" applyFill="1" applyBorder="1"/>
    <xf numFmtId="0" fontId="11" fillId="0" borderId="10" xfId="0" applyFont="1" applyBorder="1"/>
    <xf numFmtId="0" fontId="11" fillId="0" borderId="11" xfId="0" applyFont="1" applyBorder="1"/>
    <xf numFmtId="0" fontId="30" fillId="0" borderId="1" xfId="0" applyFont="1" applyBorder="1" applyAlignment="1">
      <alignment vertical="center"/>
    </xf>
    <xf numFmtId="0" fontId="30" fillId="0" borderId="19" xfId="0" applyFont="1" applyBorder="1" applyAlignment="1">
      <alignment vertical="center"/>
    </xf>
    <xf numFmtId="3" fontId="20" fillId="0" borderId="14" xfId="0" applyNumberFormat="1" applyFont="1" applyBorder="1" applyAlignment="1">
      <alignment vertical="center"/>
    </xf>
    <xf numFmtId="164" fontId="20" fillId="0" borderId="14" xfId="1" applyNumberFormat="1" applyFont="1" applyBorder="1" applyAlignment="1">
      <alignment vertical="center"/>
    </xf>
    <xf numFmtId="43" fontId="20" fillId="0" borderId="14" xfId="1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43" fontId="20" fillId="0" borderId="14" xfId="0" applyNumberFormat="1" applyFont="1" applyBorder="1" applyAlignment="1">
      <alignment vertical="center"/>
    </xf>
    <xf numFmtId="43" fontId="20" fillId="0" borderId="15" xfId="0" applyNumberFormat="1" applyFont="1" applyBorder="1" applyAlignment="1">
      <alignment vertical="center"/>
    </xf>
    <xf numFmtId="3" fontId="12" fillId="0" borderId="14" xfId="0" applyNumberFormat="1" applyFont="1" applyFill="1" applyBorder="1" applyAlignment="1">
      <alignment horizontal="center" vertical="center"/>
    </xf>
    <xf numFmtId="164" fontId="12" fillId="0" borderId="14" xfId="0" applyNumberFormat="1" applyFont="1" applyFill="1" applyBorder="1" applyAlignment="1">
      <alignment horizontal="center" vertical="center"/>
    </xf>
    <xf numFmtId="43" fontId="12" fillId="0" borderId="14" xfId="1" applyFont="1" applyFill="1" applyBorder="1" applyAlignment="1">
      <alignment horizontal="center" vertical="center"/>
    </xf>
    <xf numFmtId="164" fontId="12" fillId="0" borderId="14" xfId="1" applyNumberFormat="1" applyFont="1" applyFill="1" applyBorder="1" applyAlignment="1">
      <alignment horizontal="center" vertical="center"/>
    </xf>
    <xf numFmtId="43" fontId="12" fillId="0" borderId="14" xfId="1" applyNumberFormat="1" applyFont="1" applyFill="1" applyBorder="1" applyAlignment="1">
      <alignment horizontal="center" vertical="center"/>
    </xf>
    <xf numFmtId="43" fontId="12" fillId="0" borderId="15" xfId="1" applyNumberFormat="1" applyFont="1" applyFill="1" applyBorder="1" applyAlignment="1">
      <alignment horizontal="center" vertical="center"/>
    </xf>
    <xf numFmtId="3" fontId="12" fillId="0" borderId="14" xfId="0" applyNumberFormat="1" applyFont="1" applyBorder="1" applyAlignment="1">
      <alignment vertical="center"/>
    </xf>
    <xf numFmtId="164" fontId="12" fillId="0" borderId="14" xfId="0" applyNumberFormat="1" applyFont="1" applyBorder="1" applyAlignment="1">
      <alignment vertical="center"/>
    </xf>
    <xf numFmtId="10" fontId="12" fillId="0" borderId="14" xfId="2" applyNumberFormat="1" applyFont="1" applyFill="1" applyBorder="1" applyAlignment="1">
      <alignment vertical="center"/>
    </xf>
    <xf numFmtId="43" fontId="12" fillId="0" borderId="14" xfId="1" applyFont="1" applyBorder="1" applyAlignment="1">
      <alignment vertical="center"/>
    </xf>
    <xf numFmtId="10" fontId="12" fillId="0" borderId="14" xfId="0" applyNumberFormat="1" applyFont="1" applyFill="1" applyBorder="1" applyAlignment="1">
      <alignment vertical="center"/>
    </xf>
    <xf numFmtId="10" fontId="12" fillId="0" borderId="15" xfId="0" applyNumberFormat="1" applyFont="1" applyFill="1" applyBorder="1" applyAlignment="1">
      <alignment vertical="center"/>
    </xf>
    <xf numFmtId="3" fontId="12" fillId="0" borderId="23" xfId="0" applyNumberFormat="1" applyFont="1" applyBorder="1" applyAlignment="1">
      <alignment vertical="center"/>
    </xf>
    <xf numFmtId="164" fontId="12" fillId="0" borderId="23" xfId="1" applyNumberFormat="1" applyFont="1" applyBorder="1" applyAlignment="1">
      <alignment vertical="center"/>
    </xf>
    <xf numFmtId="43" fontId="12" fillId="0" borderId="23" xfId="1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43" fontId="12" fillId="0" borderId="23" xfId="0" applyNumberFormat="1" applyFont="1" applyBorder="1" applyAlignment="1">
      <alignment vertical="center"/>
    </xf>
    <xf numFmtId="43" fontId="12" fillId="0" borderId="24" xfId="0" applyNumberFormat="1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49" fontId="0" fillId="0" borderId="0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9" fillId="5" borderId="0" xfId="0" applyFont="1" applyFill="1" applyBorder="1" applyAlignment="1">
      <alignment vertical="center"/>
    </xf>
    <xf numFmtId="164" fontId="1" fillId="0" borderId="0" xfId="1" applyNumberFormat="1" applyFont="1"/>
    <xf numFmtId="0" fontId="12" fillId="0" borderId="0" xfId="0" applyFont="1"/>
    <xf numFmtId="0" fontId="0" fillId="0" borderId="0" xfId="0" applyFont="1" applyBorder="1"/>
    <xf numFmtId="3" fontId="12" fillId="0" borderId="0" xfId="0" applyNumberFormat="1" applyFont="1" applyBorder="1" applyAlignment="1"/>
    <xf numFmtId="164" fontId="12" fillId="0" borderId="0" xfId="1" applyNumberFormat="1" applyFont="1" applyBorder="1" applyAlignment="1"/>
    <xf numFmtId="43" fontId="12" fillId="0" borderId="0" xfId="1" applyFont="1" applyBorder="1" applyAlignment="1"/>
    <xf numFmtId="164" fontId="12" fillId="0" borderId="0" xfId="1" applyNumberFormat="1" applyFont="1" applyBorder="1"/>
    <xf numFmtId="43" fontId="12" fillId="0" borderId="0" xfId="1" applyFont="1" applyBorder="1"/>
    <xf numFmtId="3" fontId="0" fillId="0" borderId="0" xfId="0" applyNumberFormat="1" applyFont="1" applyBorder="1"/>
    <xf numFmtId="164" fontId="0" fillId="0" borderId="0" xfId="0" applyNumberFormat="1" applyFont="1" applyBorder="1"/>
    <xf numFmtId="164" fontId="1" fillId="0" borderId="0" xfId="1" applyNumberFormat="1" applyFont="1" applyBorder="1"/>
    <xf numFmtId="0" fontId="11" fillId="0" borderId="29" xfId="0" applyFont="1" applyBorder="1"/>
    <xf numFmtId="3" fontId="11" fillId="0" borderId="30" xfId="0" applyNumberFormat="1" applyFont="1" applyBorder="1" applyAlignment="1"/>
    <xf numFmtId="164" fontId="11" fillId="0" borderId="30" xfId="1" applyNumberFormat="1" applyFont="1" applyBorder="1" applyAlignment="1"/>
    <xf numFmtId="43" fontId="11" fillId="0" borderId="30" xfId="1" applyFont="1" applyBorder="1" applyAlignment="1"/>
    <xf numFmtId="3" fontId="11" fillId="0" borderId="11" xfId="0" applyNumberFormat="1" applyFont="1" applyBorder="1" applyAlignment="1"/>
    <xf numFmtId="164" fontId="11" fillId="0" borderId="11" xfId="1" applyNumberFormat="1" applyFont="1" applyBorder="1" applyAlignment="1"/>
    <xf numFmtId="43" fontId="11" fillId="0" borderId="11" xfId="1" applyFont="1" applyBorder="1" applyAlignment="1"/>
    <xf numFmtId="0" fontId="28" fillId="0" borderId="13" xfId="0" applyFont="1" applyBorder="1" applyAlignment="1">
      <alignment vertical="center"/>
    </xf>
    <xf numFmtId="3" fontId="28" fillId="0" borderId="14" xfId="0" applyNumberFormat="1" applyFont="1" applyBorder="1" applyAlignment="1">
      <alignment vertical="center"/>
    </xf>
    <xf numFmtId="164" fontId="28" fillId="0" borderId="14" xfId="1" applyNumberFormat="1" applyFont="1" applyBorder="1" applyAlignment="1">
      <alignment vertical="center"/>
    </xf>
    <xf numFmtId="43" fontId="28" fillId="0" borderId="14" xfId="1" applyFont="1" applyBorder="1" applyAlignment="1">
      <alignment vertical="center"/>
    </xf>
    <xf numFmtId="0" fontId="11" fillId="0" borderId="29" xfId="0" applyFont="1" applyBorder="1" applyAlignment="1">
      <alignment vertical="top"/>
    </xf>
    <xf numFmtId="3" fontId="11" fillId="0" borderId="30" xfId="0" applyNumberFormat="1" applyFont="1" applyBorder="1" applyAlignment="1">
      <alignment vertical="top"/>
    </xf>
    <xf numFmtId="0" fontId="11" fillId="0" borderId="6" xfId="0" applyFont="1" applyBorder="1" applyAlignment="1">
      <alignment vertical="top"/>
    </xf>
    <xf numFmtId="3" fontId="11" fillId="0" borderId="1" xfId="0" applyNumberFormat="1" applyFont="1" applyBorder="1" applyAlignment="1">
      <alignment vertical="top"/>
    </xf>
    <xf numFmtId="0" fontId="11" fillId="0" borderId="10" xfId="0" applyFont="1" applyBorder="1" applyAlignment="1">
      <alignment vertical="top"/>
    </xf>
    <xf numFmtId="3" fontId="11" fillId="0" borderId="11" xfId="0" applyNumberFormat="1" applyFont="1" applyBorder="1" applyAlignment="1">
      <alignment vertical="top"/>
    </xf>
    <xf numFmtId="0" fontId="27" fillId="0" borderId="13" xfId="0" applyFont="1" applyBorder="1" applyAlignment="1">
      <alignment vertical="top"/>
    </xf>
    <xf numFmtId="3" fontId="27" fillId="0" borderId="14" xfId="0" applyNumberFormat="1" applyFont="1" applyBorder="1" applyAlignment="1">
      <alignment vertical="top"/>
    </xf>
    <xf numFmtId="0" fontId="27" fillId="0" borderId="11" xfId="0" applyNumberFormat="1" applyFont="1" applyFill="1" applyBorder="1" applyAlignment="1">
      <alignment horizontal="center" vertical="top" wrapText="1"/>
    </xf>
    <xf numFmtId="0" fontId="11" fillId="0" borderId="30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27" fillId="0" borderId="14" xfId="0" applyFont="1" applyBorder="1" applyAlignment="1">
      <alignment vertical="top"/>
    </xf>
    <xf numFmtId="0" fontId="27" fillId="0" borderId="33" xfId="0" applyNumberFormat="1" applyFont="1" applyFill="1" applyBorder="1" applyAlignment="1">
      <alignment horizontal="center" vertical="top" wrapText="1"/>
    </xf>
    <xf numFmtId="0" fontId="27" fillId="0" borderId="32" xfId="0" applyFont="1" applyBorder="1" applyAlignment="1">
      <alignment vertical="top"/>
    </xf>
    <xf numFmtId="0" fontId="27" fillId="0" borderId="16" xfId="0" applyFont="1" applyFill="1" applyBorder="1" applyAlignment="1">
      <alignment vertical="top"/>
    </xf>
    <xf numFmtId="0" fontId="27" fillId="0" borderId="34" xfId="0" applyFont="1" applyFill="1" applyBorder="1" applyAlignment="1">
      <alignment vertical="top" wrapText="1"/>
    </xf>
    <xf numFmtId="164" fontId="27" fillId="0" borderId="34" xfId="1" applyNumberFormat="1" applyFont="1" applyFill="1" applyBorder="1" applyAlignment="1">
      <alignment vertical="top" wrapText="1"/>
    </xf>
    <xf numFmtId="0" fontId="27" fillId="0" borderId="34" xfId="1" applyNumberFormat="1" applyFont="1" applyFill="1" applyBorder="1" applyAlignment="1">
      <alignment vertical="top" wrapText="1"/>
    </xf>
    <xf numFmtId="165" fontId="27" fillId="0" borderId="34" xfId="1" applyNumberFormat="1" applyFont="1" applyFill="1" applyBorder="1" applyAlignment="1">
      <alignment vertical="top" wrapText="1"/>
    </xf>
    <xf numFmtId="0" fontId="1" fillId="0" borderId="0" xfId="1" applyNumberFormat="1" applyFont="1" applyBorder="1"/>
    <xf numFmtId="3" fontId="1" fillId="0" borderId="0" xfId="1" applyNumberFormat="1" applyFont="1" applyBorder="1"/>
    <xf numFmtId="0" fontId="3" fillId="4" borderId="11" xfId="0" applyNumberFormat="1" applyFont="1" applyFill="1" applyBorder="1" applyAlignment="1">
      <alignment horizontal="center" vertical="center" textRotation="90" wrapText="1"/>
    </xf>
    <xf numFmtId="0" fontId="3" fillId="4" borderId="12" xfId="0" applyNumberFormat="1" applyFont="1" applyFill="1" applyBorder="1" applyAlignment="1">
      <alignment horizontal="center" vertical="center" textRotation="90" wrapText="1"/>
    </xf>
    <xf numFmtId="0" fontId="3" fillId="0" borderId="29" xfId="0" applyFont="1" applyBorder="1" applyAlignment="1">
      <alignment vertical="top"/>
    </xf>
    <xf numFmtId="3" fontId="0" fillId="0" borderId="30" xfId="0" applyNumberFormat="1" applyFont="1" applyBorder="1" applyAlignment="1">
      <alignment vertical="top"/>
    </xf>
    <xf numFmtId="164" fontId="0" fillId="0" borderId="30" xfId="1" applyNumberFormat="1" applyFont="1" applyBorder="1" applyAlignment="1">
      <alignment vertical="top"/>
    </xf>
    <xf numFmtId="43" fontId="0" fillId="0" borderId="30" xfId="1" applyFont="1" applyBorder="1" applyAlignment="1">
      <alignment vertical="top"/>
    </xf>
    <xf numFmtId="0" fontId="0" fillId="0" borderId="30" xfId="0" applyFont="1" applyBorder="1" applyAlignment="1">
      <alignment vertical="top"/>
    </xf>
    <xf numFmtId="43" fontId="0" fillId="0" borderId="30" xfId="0" applyNumberFormat="1" applyFont="1" applyBorder="1" applyAlignment="1">
      <alignment vertical="top"/>
    </xf>
    <xf numFmtId="43" fontId="0" fillId="0" borderId="31" xfId="0" applyNumberFormat="1" applyFont="1" applyBorder="1" applyAlignment="1">
      <alignment vertical="top"/>
    </xf>
    <xf numFmtId="0" fontId="3" fillId="0" borderId="6" xfId="0" applyFont="1" applyBorder="1" applyAlignment="1">
      <alignment vertical="top"/>
    </xf>
    <xf numFmtId="3" fontId="0" fillId="0" borderId="1" xfId="0" applyNumberFormat="1" applyFont="1" applyBorder="1" applyAlignment="1">
      <alignment vertical="top"/>
    </xf>
    <xf numFmtId="164" fontId="0" fillId="0" borderId="1" xfId="1" applyNumberFormat="1" applyFont="1" applyBorder="1" applyAlignment="1">
      <alignment vertical="top"/>
    </xf>
    <xf numFmtId="43" fontId="0" fillId="0" borderId="1" xfId="1" applyFont="1" applyBorder="1" applyAlignment="1">
      <alignment vertical="top"/>
    </xf>
    <xf numFmtId="0" fontId="0" fillId="0" borderId="1" xfId="0" applyFont="1" applyBorder="1" applyAlignment="1">
      <alignment vertical="top"/>
    </xf>
    <xf numFmtId="43" fontId="0" fillId="0" borderId="1" xfId="0" applyNumberFormat="1" applyFont="1" applyBorder="1" applyAlignment="1">
      <alignment vertical="top"/>
    </xf>
    <xf numFmtId="43" fontId="0" fillId="0" borderId="2" xfId="0" applyNumberFormat="1" applyFont="1" applyBorder="1" applyAlignment="1">
      <alignment vertical="top"/>
    </xf>
    <xf numFmtId="0" fontId="3" fillId="0" borderId="10" xfId="0" applyFont="1" applyBorder="1" applyAlignment="1">
      <alignment vertical="top"/>
    </xf>
    <xf numFmtId="3" fontId="0" fillId="0" borderId="11" xfId="0" applyNumberFormat="1" applyFont="1" applyBorder="1" applyAlignment="1">
      <alignment vertical="top"/>
    </xf>
    <xf numFmtId="164" fontId="0" fillId="0" borderId="11" xfId="1" applyNumberFormat="1" applyFont="1" applyBorder="1" applyAlignment="1">
      <alignment vertical="top"/>
    </xf>
    <xf numFmtId="43" fontId="0" fillId="0" borderId="11" xfId="1" applyFont="1" applyBorder="1" applyAlignment="1">
      <alignment vertical="top"/>
    </xf>
    <xf numFmtId="0" fontId="0" fillId="0" borderId="11" xfId="0" applyFont="1" applyBorder="1" applyAlignment="1">
      <alignment vertical="top"/>
    </xf>
    <xf numFmtId="43" fontId="0" fillId="0" borderId="11" xfId="0" applyNumberFormat="1" applyFont="1" applyBorder="1" applyAlignment="1">
      <alignment vertical="top"/>
    </xf>
    <xf numFmtId="43" fontId="0" fillId="0" borderId="12" xfId="0" applyNumberFormat="1" applyFont="1" applyBorder="1" applyAlignment="1">
      <alignment vertical="top"/>
    </xf>
    <xf numFmtId="0" fontId="12" fillId="0" borderId="13" xfId="0" applyFont="1" applyBorder="1" applyAlignment="1">
      <alignment vertical="top"/>
    </xf>
    <xf numFmtId="3" fontId="12" fillId="0" borderId="14" xfId="0" applyNumberFormat="1" applyFont="1" applyBorder="1" applyAlignment="1">
      <alignment vertical="top"/>
    </xf>
    <xf numFmtId="164" fontId="12" fillId="0" borderId="14" xfId="1" applyNumberFormat="1" applyFont="1" applyBorder="1" applyAlignment="1">
      <alignment vertical="top"/>
    </xf>
    <xf numFmtId="43" fontId="12" fillId="0" borderId="14" xfId="1" applyFont="1" applyBorder="1" applyAlignment="1">
      <alignment vertical="top"/>
    </xf>
    <xf numFmtId="0" fontId="12" fillId="0" borderId="14" xfId="0" applyFont="1" applyBorder="1" applyAlignment="1">
      <alignment vertical="top"/>
    </xf>
    <xf numFmtId="43" fontId="12" fillId="0" borderId="14" xfId="0" applyNumberFormat="1" applyFont="1" applyBorder="1" applyAlignment="1">
      <alignment vertical="top"/>
    </xf>
    <xf numFmtId="43" fontId="12" fillId="0" borderId="15" xfId="0" applyNumberFormat="1" applyFont="1" applyBorder="1" applyAlignment="1">
      <alignment vertical="top"/>
    </xf>
    <xf numFmtId="0" fontId="14" fillId="3" borderId="6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4" fillId="2" borderId="4" xfId="1" applyNumberFormat="1" applyFont="1" applyFill="1" applyBorder="1" applyAlignment="1">
      <alignment horizontal="center" vertical="center" textRotation="90" wrapText="1"/>
    </xf>
    <xf numFmtId="165" fontId="14" fillId="2" borderId="11" xfId="1" applyNumberFormat="1" applyFont="1" applyFill="1" applyBorder="1" applyAlignment="1">
      <alignment horizontal="center" vertical="center" textRotation="90" wrapText="1"/>
    </xf>
    <xf numFmtId="0" fontId="14" fillId="2" borderId="4" xfId="1" applyNumberFormat="1" applyFont="1" applyFill="1" applyBorder="1" applyAlignment="1">
      <alignment horizontal="center" vertical="center" textRotation="90" wrapText="1"/>
    </xf>
    <xf numFmtId="0" fontId="14" fillId="2" borderId="11" xfId="1" applyNumberFormat="1" applyFont="1" applyFill="1" applyBorder="1" applyAlignment="1">
      <alignment horizontal="center" vertical="center" textRotation="90" wrapText="1"/>
    </xf>
    <xf numFmtId="0" fontId="18" fillId="2" borderId="4" xfId="0" applyNumberFormat="1" applyFont="1" applyFill="1" applyBorder="1" applyAlignment="1">
      <alignment horizontal="center" vertical="center"/>
    </xf>
    <xf numFmtId="0" fontId="18" fillId="2" borderId="5" xfId="0" applyNumberFormat="1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 textRotation="90"/>
    </xf>
    <xf numFmtId="0" fontId="14" fillId="2" borderId="17" xfId="0" applyFont="1" applyFill="1" applyBorder="1" applyAlignment="1">
      <alignment horizontal="center" vertical="center" textRotation="90"/>
    </xf>
    <xf numFmtId="0" fontId="14" fillId="2" borderId="4" xfId="0" applyFont="1" applyFill="1" applyBorder="1" applyAlignment="1">
      <alignment horizontal="center" vertical="center" textRotation="90" wrapText="1"/>
    </xf>
    <xf numFmtId="0" fontId="14" fillId="2" borderId="11" xfId="0" applyFont="1" applyFill="1" applyBorder="1" applyAlignment="1">
      <alignment horizontal="center" vertical="center" textRotation="90" wrapText="1"/>
    </xf>
    <xf numFmtId="164" fontId="14" fillId="2" borderId="4" xfId="1" applyNumberFormat="1" applyFont="1" applyFill="1" applyBorder="1" applyAlignment="1">
      <alignment horizontal="center" vertical="center" textRotation="90" wrapText="1"/>
    </xf>
    <xf numFmtId="164" fontId="14" fillId="2" borderId="11" xfId="1" applyNumberFormat="1" applyFont="1" applyFill="1" applyBorder="1" applyAlignment="1">
      <alignment horizontal="center" vertical="center" textRotation="90" wrapText="1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textRotation="90"/>
    </xf>
    <xf numFmtId="0" fontId="14" fillId="2" borderId="1" xfId="0" applyFont="1" applyFill="1" applyBorder="1" applyAlignment="1">
      <alignment horizontal="center" vertical="center" textRotation="90" wrapText="1"/>
    </xf>
    <xf numFmtId="164" fontId="14" fillId="2" borderId="1" xfId="1" applyNumberFormat="1" applyFont="1" applyFill="1" applyBorder="1" applyAlignment="1">
      <alignment horizontal="center" vertical="center" textRotation="90" wrapText="1"/>
    </xf>
    <xf numFmtId="0" fontId="14" fillId="2" borderId="1" xfId="1" applyNumberFormat="1" applyFont="1" applyFill="1" applyBorder="1" applyAlignment="1">
      <alignment horizontal="center" vertical="center" textRotation="90" wrapText="1"/>
    </xf>
    <xf numFmtId="165" fontId="14" fillId="2" borderId="1" xfId="1" applyNumberFormat="1" applyFont="1" applyFill="1" applyBorder="1" applyAlignment="1">
      <alignment horizontal="center" vertical="center" textRotation="90" wrapText="1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textRotation="90"/>
    </xf>
    <xf numFmtId="0" fontId="14" fillId="2" borderId="6" xfId="0" applyFont="1" applyFill="1" applyBorder="1" applyAlignment="1">
      <alignment horizontal="center" vertical="center" textRotation="90"/>
    </xf>
    <xf numFmtId="0" fontId="29" fillId="0" borderId="25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textRotation="90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65" fontId="3" fillId="2" borderId="4" xfId="1" applyNumberFormat="1" applyFont="1" applyFill="1" applyBorder="1" applyAlignment="1">
      <alignment horizontal="center" vertical="center" textRotation="90" wrapText="1"/>
    </xf>
    <xf numFmtId="165" fontId="3" fillId="2" borderId="11" xfId="1" applyNumberFormat="1" applyFont="1" applyFill="1" applyBorder="1" applyAlignment="1">
      <alignment horizontal="center" vertical="center" textRotation="90" wrapText="1"/>
    </xf>
    <xf numFmtId="0" fontId="3" fillId="2" borderId="4" xfId="1" applyNumberFormat="1" applyFont="1" applyFill="1" applyBorder="1" applyAlignment="1">
      <alignment horizontal="center" vertical="center" textRotation="90" wrapText="1"/>
    </xf>
    <xf numFmtId="0" fontId="3" fillId="2" borderId="11" xfId="1" applyNumberFormat="1" applyFont="1" applyFill="1" applyBorder="1" applyAlignment="1">
      <alignment horizontal="center" vertical="center" textRotation="90" wrapText="1"/>
    </xf>
    <xf numFmtId="0" fontId="26" fillId="2" borderId="4" xfId="0" applyNumberFormat="1" applyFont="1" applyFill="1" applyBorder="1" applyAlignment="1">
      <alignment horizontal="center" vertical="center"/>
    </xf>
    <xf numFmtId="0" fontId="26" fillId="2" borderId="5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10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164" fontId="3" fillId="2" borderId="4" xfId="1" applyNumberFormat="1" applyFont="1" applyFill="1" applyBorder="1" applyAlignment="1">
      <alignment horizontal="center" vertical="center" textRotation="90" wrapText="1"/>
    </xf>
    <xf numFmtId="164" fontId="3" fillId="2" borderId="11" xfId="1" applyNumberFormat="1" applyFont="1" applyFill="1" applyBorder="1" applyAlignment="1">
      <alignment horizontal="center" vertical="center" textRotation="90" wrapText="1"/>
    </xf>
    <xf numFmtId="0" fontId="29" fillId="0" borderId="4" xfId="0" applyNumberFormat="1" applyFont="1" applyFill="1" applyBorder="1" applyAlignment="1">
      <alignment horizontal="center" vertical="top"/>
    </xf>
    <xf numFmtId="0" fontId="27" fillId="0" borderId="16" xfId="0" applyFont="1" applyFill="1" applyBorder="1" applyAlignment="1">
      <alignment horizontal="left" vertical="top" textRotation="1"/>
    </xf>
    <xf numFmtId="0" fontId="0" fillId="0" borderId="17" xfId="0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Sheet4!$B$10:$I$10</c:f>
              <c:strCache>
                <c:ptCount val="8"/>
                <c:pt idx="0">
                  <c:v>BIZIREMA Venuste</c:v>
                </c:pt>
                <c:pt idx="1">
                  <c:v>RPF -Inkotanyi</c:v>
                </c:pt>
                <c:pt idx="2">
                  <c:v>MWENEDATA Gilbert</c:v>
                </c:pt>
                <c:pt idx="3">
                  <c:v>PS Imberakuri</c:v>
                </c:pt>
                <c:pt idx="4">
                  <c:v>PSD</c:v>
                </c:pt>
                <c:pt idx="5">
                  <c:v>PL</c:v>
                </c:pt>
                <c:pt idx="6">
                  <c:v>MUTUYIMANA Leonille</c:v>
                </c:pt>
                <c:pt idx="7">
                  <c:v>GANZA Clovis</c:v>
                </c:pt>
              </c:strCache>
            </c:strRef>
          </c:cat>
          <c:val>
            <c:numRef>
              <c:f>Sheet4!$B$11:$I$11</c:f>
              <c:numCache>
                <c:formatCode>#,##0</c:formatCode>
                <c:ptCount val="8"/>
                <c:pt idx="0" formatCode="General">
                  <c:v>204</c:v>
                </c:pt>
                <c:pt idx="1">
                  <c:v>1082879</c:v>
                </c:pt>
                <c:pt idx="2" formatCode="General">
                  <c:v>4242</c:v>
                </c:pt>
                <c:pt idx="3">
                  <c:v>4671</c:v>
                </c:pt>
                <c:pt idx="4">
                  <c:v>201512</c:v>
                </c:pt>
                <c:pt idx="5">
                  <c:v>114491</c:v>
                </c:pt>
                <c:pt idx="6">
                  <c:v>433</c:v>
                </c:pt>
                <c:pt idx="7" formatCode="General">
                  <c:v>1374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0</xdr:row>
      <xdr:rowOff>85725</xdr:rowOff>
    </xdr:from>
    <xdr:to>
      <xdr:col>1</xdr:col>
      <xdr:colOff>352425</xdr:colOff>
      <xdr:row>5</xdr:row>
      <xdr:rowOff>66675</xdr:rowOff>
    </xdr:to>
    <xdr:pic>
      <xdr:nvPicPr>
        <xdr:cNvPr id="2" name="Picture 1" descr="rwand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49" y="85725"/>
          <a:ext cx="885826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371475</xdr:colOff>
      <xdr:row>0</xdr:row>
      <xdr:rowOff>114300</xdr:rowOff>
    </xdr:from>
    <xdr:to>
      <xdr:col>20</xdr:col>
      <xdr:colOff>209550</xdr:colOff>
      <xdr:row>5</xdr:row>
      <xdr:rowOff>19050</xdr:rowOff>
    </xdr:to>
    <xdr:pic>
      <xdr:nvPicPr>
        <xdr:cNvPr id="3" name="Picture 8" descr="logoNEC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344150" y="114300"/>
          <a:ext cx="12668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6</xdr:row>
      <xdr:rowOff>0</xdr:rowOff>
    </xdr:from>
    <xdr:to>
      <xdr:col>0</xdr:col>
      <xdr:colOff>190500</xdr:colOff>
      <xdr:row>8</xdr:row>
      <xdr:rowOff>123825</xdr:rowOff>
    </xdr:to>
    <xdr:pic>
      <xdr:nvPicPr>
        <xdr:cNvPr id="2" name="Picture 3" descr="rwand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17621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8</xdr:row>
      <xdr:rowOff>66675</xdr:rowOff>
    </xdr:from>
    <xdr:to>
      <xdr:col>0</xdr:col>
      <xdr:colOff>190500</xdr:colOff>
      <xdr:row>10</xdr:row>
      <xdr:rowOff>28575</xdr:rowOff>
    </xdr:to>
    <xdr:pic>
      <xdr:nvPicPr>
        <xdr:cNvPr id="4" name="Picture 3" descr="rwand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17621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8</xdr:row>
      <xdr:rowOff>66675</xdr:rowOff>
    </xdr:from>
    <xdr:to>
      <xdr:col>0</xdr:col>
      <xdr:colOff>190500</xdr:colOff>
      <xdr:row>10</xdr:row>
      <xdr:rowOff>104775</xdr:rowOff>
    </xdr:to>
    <xdr:pic>
      <xdr:nvPicPr>
        <xdr:cNvPr id="2" name="Picture 3" descr="rwand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17621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8</xdr:row>
      <xdr:rowOff>66675</xdr:rowOff>
    </xdr:from>
    <xdr:to>
      <xdr:col>0</xdr:col>
      <xdr:colOff>190500</xdr:colOff>
      <xdr:row>10</xdr:row>
      <xdr:rowOff>47625</xdr:rowOff>
    </xdr:to>
    <xdr:pic>
      <xdr:nvPicPr>
        <xdr:cNvPr id="2" name="Picture 3" descr="rwand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17621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8</xdr:row>
      <xdr:rowOff>66675</xdr:rowOff>
    </xdr:from>
    <xdr:to>
      <xdr:col>0</xdr:col>
      <xdr:colOff>190500</xdr:colOff>
      <xdr:row>10</xdr:row>
      <xdr:rowOff>47625</xdr:rowOff>
    </xdr:to>
    <xdr:pic>
      <xdr:nvPicPr>
        <xdr:cNvPr id="2" name="Picture 3" descr="rwand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17621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9</xdr:row>
      <xdr:rowOff>19050</xdr:rowOff>
    </xdr:from>
    <xdr:to>
      <xdr:col>17</xdr:col>
      <xdr:colOff>361950</xdr:colOff>
      <xdr:row>19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0</xdr:row>
      <xdr:rowOff>171450</xdr:rowOff>
    </xdr:from>
    <xdr:to>
      <xdr:col>2</xdr:col>
      <xdr:colOff>247650</xdr:colOff>
      <xdr:row>5</xdr:row>
      <xdr:rowOff>76200</xdr:rowOff>
    </xdr:to>
    <xdr:pic>
      <xdr:nvPicPr>
        <xdr:cNvPr id="2" name="Picture 1" descr="rwand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4" y="171450"/>
          <a:ext cx="857251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333375</xdr:colOff>
      <xdr:row>0</xdr:row>
      <xdr:rowOff>180975</xdr:rowOff>
    </xdr:from>
    <xdr:to>
      <xdr:col>21</xdr:col>
      <xdr:colOff>257175</xdr:colOff>
      <xdr:row>5</xdr:row>
      <xdr:rowOff>9525</xdr:rowOff>
    </xdr:to>
    <xdr:pic>
      <xdr:nvPicPr>
        <xdr:cNvPr id="3" name="Picture 8" descr="logoNEC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34550" y="180975"/>
          <a:ext cx="11525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171450</xdr:rowOff>
    </xdr:from>
    <xdr:to>
      <xdr:col>2</xdr:col>
      <xdr:colOff>133351</xdr:colOff>
      <xdr:row>6</xdr:row>
      <xdr:rowOff>0</xdr:rowOff>
    </xdr:to>
    <xdr:pic>
      <xdr:nvPicPr>
        <xdr:cNvPr id="3" name="Picture 2" descr="rwand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62075" y="361950"/>
          <a:ext cx="809626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333375</xdr:colOff>
      <xdr:row>1</xdr:row>
      <xdr:rowOff>180975</xdr:rowOff>
    </xdr:from>
    <xdr:to>
      <xdr:col>20</xdr:col>
      <xdr:colOff>285750</xdr:colOff>
      <xdr:row>5</xdr:row>
      <xdr:rowOff>133350</xdr:rowOff>
    </xdr:to>
    <xdr:pic>
      <xdr:nvPicPr>
        <xdr:cNvPr id="4" name="Picture 8" descr="logoNEC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382625" y="371475"/>
          <a:ext cx="9620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171450</xdr:rowOff>
    </xdr:from>
    <xdr:to>
      <xdr:col>1</xdr:col>
      <xdr:colOff>904876</xdr:colOff>
      <xdr:row>5</xdr:row>
      <xdr:rowOff>123825</xdr:rowOff>
    </xdr:to>
    <xdr:pic>
      <xdr:nvPicPr>
        <xdr:cNvPr id="2" name="Picture 1" descr="rwand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361950"/>
          <a:ext cx="809626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190500</xdr:colOff>
      <xdr:row>2</xdr:row>
      <xdr:rowOff>19050</xdr:rowOff>
    </xdr:from>
    <xdr:to>
      <xdr:col>19</xdr:col>
      <xdr:colOff>85725</xdr:colOff>
      <xdr:row>5</xdr:row>
      <xdr:rowOff>95250</xdr:rowOff>
    </xdr:to>
    <xdr:pic>
      <xdr:nvPicPr>
        <xdr:cNvPr id="3" name="Picture 8" descr="logoNEC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91800" y="400050"/>
          <a:ext cx="10001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171450</xdr:rowOff>
    </xdr:from>
    <xdr:to>
      <xdr:col>1</xdr:col>
      <xdr:colOff>904876</xdr:colOff>
      <xdr:row>5</xdr:row>
      <xdr:rowOff>57150</xdr:rowOff>
    </xdr:to>
    <xdr:pic>
      <xdr:nvPicPr>
        <xdr:cNvPr id="4" name="Picture 3" descr="rwand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361950"/>
          <a:ext cx="714376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190500</xdr:colOff>
      <xdr:row>2</xdr:row>
      <xdr:rowOff>19050</xdr:rowOff>
    </xdr:from>
    <xdr:to>
      <xdr:col>19</xdr:col>
      <xdr:colOff>85725</xdr:colOff>
      <xdr:row>5</xdr:row>
      <xdr:rowOff>28575</xdr:rowOff>
    </xdr:to>
    <xdr:pic>
      <xdr:nvPicPr>
        <xdr:cNvPr id="5" name="Picture 8" descr="logoNEC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48875" y="400050"/>
          <a:ext cx="10001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0</xdr:rowOff>
    </xdr:from>
    <xdr:to>
      <xdr:col>1</xdr:col>
      <xdr:colOff>895351</xdr:colOff>
      <xdr:row>3</xdr:row>
      <xdr:rowOff>9525</xdr:rowOff>
    </xdr:to>
    <xdr:pic>
      <xdr:nvPicPr>
        <xdr:cNvPr id="2" name="Picture 1" descr="rwand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3925" y="361950"/>
          <a:ext cx="714376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190500</xdr:colOff>
      <xdr:row>0</xdr:row>
      <xdr:rowOff>19050</xdr:rowOff>
    </xdr:from>
    <xdr:to>
      <xdr:col>18</xdr:col>
      <xdr:colOff>390525</xdr:colOff>
      <xdr:row>2</xdr:row>
      <xdr:rowOff>161925</xdr:rowOff>
    </xdr:to>
    <xdr:pic>
      <xdr:nvPicPr>
        <xdr:cNvPr id="3" name="Picture 8" descr="logoNE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00" y="781050"/>
          <a:ext cx="8096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0</xdr:rowOff>
    </xdr:from>
    <xdr:to>
      <xdr:col>1</xdr:col>
      <xdr:colOff>895351</xdr:colOff>
      <xdr:row>3</xdr:row>
      <xdr:rowOff>142875</xdr:rowOff>
    </xdr:to>
    <xdr:pic>
      <xdr:nvPicPr>
        <xdr:cNvPr id="4" name="Picture 3" descr="rwand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" y="0"/>
          <a:ext cx="704851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190500</xdr:colOff>
      <xdr:row>1</xdr:row>
      <xdr:rowOff>19050</xdr:rowOff>
    </xdr:from>
    <xdr:to>
      <xdr:col>18</xdr:col>
      <xdr:colOff>466725</xdr:colOff>
      <xdr:row>3</xdr:row>
      <xdr:rowOff>104775</xdr:rowOff>
    </xdr:to>
    <xdr:pic>
      <xdr:nvPicPr>
        <xdr:cNvPr id="5" name="Picture 8" descr="logoNE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00" y="19050"/>
          <a:ext cx="8096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</xdr:row>
      <xdr:rowOff>0</xdr:rowOff>
    </xdr:from>
    <xdr:to>
      <xdr:col>1</xdr:col>
      <xdr:colOff>895351</xdr:colOff>
      <xdr:row>4</xdr:row>
      <xdr:rowOff>85725</xdr:rowOff>
    </xdr:to>
    <xdr:pic>
      <xdr:nvPicPr>
        <xdr:cNvPr id="4" name="Picture 3" descr="rwand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5375" y="190500"/>
          <a:ext cx="704851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190500</xdr:colOff>
      <xdr:row>2</xdr:row>
      <xdr:rowOff>19050</xdr:rowOff>
    </xdr:from>
    <xdr:to>
      <xdr:col>18</xdr:col>
      <xdr:colOff>466725</xdr:colOff>
      <xdr:row>4</xdr:row>
      <xdr:rowOff>47625</xdr:rowOff>
    </xdr:to>
    <xdr:pic>
      <xdr:nvPicPr>
        <xdr:cNvPr id="5" name="Picture 8" descr="logoNE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82350" y="209550"/>
          <a:ext cx="8096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8</xdr:row>
      <xdr:rowOff>66675</xdr:rowOff>
    </xdr:from>
    <xdr:to>
      <xdr:col>0</xdr:col>
      <xdr:colOff>190500</xdr:colOff>
      <xdr:row>10</xdr:row>
      <xdr:rowOff>57150</xdr:rowOff>
    </xdr:to>
    <xdr:pic>
      <xdr:nvPicPr>
        <xdr:cNvPr id="2" name="Picture 3" descr="rwand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1581150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476250</xdr:colOff>
      <xdr:row>1</xdr:row>
      <xdr:rowOff>19050</xdr:rowOff>
    </xdr:from>
    <xdr:to>
      <xdr:col>21</xdr:col>
      <xdr:colOff>285750</xdr:colOff>
      <xdr:row>3</xdr:row>
      <xdr:rowOff>161925</xdr:rowOff>
    </xdr:to>
    <xdr:pic>
      <xdr:nvPicPr>
        <xdr:cNvPr id="3" name="Picture 4" descr="logoNE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209550"/>
          <a:ext cx="7715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561975</xdr:colOff>
      <xdr:row>1</xdr:row>
      <xdr:rowOff>47625</xdr:rowOff>
    </xdr:from>
    <xdr:to>
      <xdr:col>1</xdr:col>
      <xdr:colOff>361950</xdr:colOff>
      <xdr:row>4</xdr:row>
      <xdr:rowOff>0</xdr:rowOff>
    </xdr:to>
    <xdr:pic>
      <xdr:nvPicPr>
        <xdr:cNvPr id="4" name="Picture 3" descr="rwan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" y="238125"/>
          <a:ext cx="5905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7"/>
  <sheetViews>
    <sheetView topLeftCell="A102" workbookViewId="0">
      <selection activeCell="L4" sqref="L4"/>
    </sheetView>
  </sheetViews>
  <sheetFormatPr defaultRowHeight="15" x14ac:dyDescent="0.25"/>
  <cols>
    <col min="1" max="1" width="12.85546875" customWidth="1"/>
    <col min="2" max="2" width="16.28515625" customWidth="1"/>
    <col min="4" max="4" width="9.7109375" customWidth="1"/>
    <col min="5" max="5" width="12.5703125" customWidth="1"/>
    <col min="6" max="6" width="9" style="11" customWidth="1"/>
    <col min="7" max="7" width="5.85546875" style="11" customWidth="1"/>
    <col min="8" max="8" width="9.42578125" style="11" bestFit="1" customWidth="1"/>
    <col min="9" max="9" width="8" style="11" customWidth="1"/>
    <col min="10" max="11" width="5.7109375" customWidth="1"/>
    <col min="12" max="12" width="8.28515625" style="11" customWidth="1"/>
    <col min="13" max="13" width="10.28515625" customWidth="1"/>
    <col min="14" max="14" width="5.7109375" customWidth="1"/>
    <col min="15" max="15" width="7.28515625" customWidth="1"/>
    <col min="16" max="16" width="4.5703125" customWidth="1"/>
    <col min="17" max="17" width="5.7109375" customWidth="1"/>
    <col min="18" max="18" width="6.42578125" style="11" customWidth="1"/>
    <col min="19" max="19" width="8.5703125" customWidth="1"/>
    <col min="20" max="20" width="6.42578125" style="11" customWidth="1"/>
    <col min="21" max="21" width="6.85546875" customWidth="1"/>
    <col min="22" max="22" width="4.7109375" customWidth="1"/>
    <col min="23" max="23" width="7" customWidth="1"/>
    <col min="24" max="24" width="4.85546875" customWidth="1"/>
    <col min="25" max="25" width="5.7109375" customWidth="1"/>
    <col min="26" max="26" width="5.5703125" customWidth="1"/>
  </cols>
  <sheetData>
    <row r="1" spans="1:25" ht="15.75" x14ac:dyDescent="0.25">
      <c r="A1" s="1"/>
      <c r="B1" s="2"/>
      <c r="C1" s="3"/>
      <c r="D1" s="3"/>
      <c r="E1" s="3"/>
      <c r="F1" s="4"/>
      <c r="G1" s="4"/>
      <c r="H1" s="4"/>
      <c r="I1" s="4"/>
      <c r="J1" s="3"/>
      <c r="K1" s="3"/>
      <c r="L1" s="4"/>
      <c r="M1" s="3"/>
      <c r="N1" s="3"/>
      <c r="O1" s="3"/>
      <c r="P1" s="3"/>
      <c r="Q1" s="3"/>
      <c r="R1" s="4"/>
      <c r="S1" s="3"/>
      <c r="T1" s="4"/>
      <c r="U1" s="3"/>
      <c r="V1" s="3"/>
      <c r="W1" s="3"/>
      <c r="X1" s="3"/>
      <c r="Y1" s="3"/>
    </row>
    <row r="2" spans="1:25" ht="18.75" x14ac:dyDescent="0.3">
      <c r="A2" s="1"/>
      <c r="B2" s="2"/>
      <c r="C2" s="29"/>
      <c r="D2" s="27"/>
      <c r="E2" s="495" t="s">
        <v>0</v>
      </c>
      <c r="F2" s="495"/>
      <c r="G2" s="495"/>
      <c r="H2" s="495"/>
      <c r="I2" s="495"/>
      <c r="J2" s="495"/>
      <c r="K2" s="495"/>
      <c r="L2" s="28"/>
      <c r="M2" s="27"/>
      <c r="N2" s="27"/>
      <c r="O2" s="27"/>
      <c r="P2" s="27"/>
      <c r="Q2" s="27"/>
      <c r="R2" s="28"/>
      <c r="S2" s="3"/>
      <c r="T2" s="4"/>
      <c r="U2" s="3"/>
      <c r="V2" s="3"/>
      <c r="W2" s="3"/>
      <c r="X2" s="3"/>
      <c r="Y2" s="3"/>
    </row>
    <row r="3" spans="1:25" ht="15.75" x14ac:dyDescent="0.25">
      <c r="A3" s="1"/>
      <c r="B3" s="2"/>
      <c r="C3" s="29"/>
      <c r="D3" s="27"/>
      <c r="E3" s="496" t="s">
        <v>1</v>
      </c>
      <c r="F3" s="496"/>
      <c r="G3" s="496"/>
      <c r="H3" s="496"/>
      <c r="I3" s="496"/>
      <c r="J3" s="496"/>
      <c r="K3" s="496"/>
      <c r="L3" s="28"/>
      <c r="M3" s="27"/>
      <c r="N3" s="27"/>
      <c r="O3" s="27"/>
      <c r="P3" s="27"/>
      <c r="Q3" s="27"/>
      <c r="R3" s="28"/>
      <c r="S3" s="3"/>
      <c r="T3" s="4"/>
      <c r="U3" s="3"/>
      <c r="V3" s="3"/>
      <c r="W3" s="3"/>
      <c r="X3" s="3"/>
      <c r="Y3" s="3"/>
    </row>
    <row r="4" spans="1:25" ht="15.75" x14ac:dyDescent="0.25">
      <c r="A4" s="1"/>
      <c r="B4" s="2"/>
      <c r="C4" s="29"/>
      <c r="D4" s="27"/>
      <c r="E4" s="497" t="s">
        <v>2</v>
      </c>
      <c r="F4" s="497"/>
      <c r="G4" s="497"/>
      <c r="H4" s="497"/>
      <c r="I4" s="497"/>
      <c r="J4" s="497"/>
      <c r="K4" s="497"/>
      <c r="L4" s="28"/>
      <c r="M4" s="27"/>
      <c r="N4" s="27"/>
      <c r="O4" s="27"/>
      <c r="P4" s="27"/>
      <c r="Q4" s="27"/>
      <c r="R4" s="28"/>
      <c r="S4" s="3"/>
      <c r="T4" s="4"/>
      <c r="U4" s="3"/>
      <c r="V4" s="3"/>
      <c r="W4" s="3"/>
      <c r="X4" s="3"/>
      <c r="Y4" s="3"/>
    </row>
    <row r="5" spans="1:25" ht="15.75" x14ac:dyDescent="0.25">
      <c r="A5" s="1"/>
      <c r="B5" s="2"/>
      <c r="C5" s="29"/>
      <c r="D5" s="27"/>
      <c r="E5" s="498" t="s">
        <v>3</v>
      </c>
      <c r="F5" s="498"/>
      <c r="G5" s="498"/>
      <c r="H5" s="498"/>
      <c r="I5" s="498"/>
      <c r="J5" s="498"/>
      <c r="K5" s="498"/>
      <c r="L5" s="28"/>
      <c r="M5" s="27"/>
      <c r="N5" s="27"/>
      <c r="O5" s="27"/>
      <c r="P5" s="27"/>
      <c r="Q5" s="27"/>
      <c r="R5" s="28"/>
      <c r="S5" s="3"/>
      <c r="T5" s="4"/>
      <c r="U5" s="3"/>
      <c r="V5" s="3"/>
      <c r="W5" s="3"/>
      <c r="X5" s="3"/>
      <c r="Y5" s="3"/>
    </row>
    <row r="6" spans="1:25" ht="15.75" x14ac:dyDescent="0.25">
      <c r="A6" s="1"/>
      <c r="B6" s="2"/>
      <c r="C6" s="27"/>
      <c r="D6" s="27"/>
      <c r="E6" s="27"/>
      <c r="F6" s="28"/>
      <c r="G6" s="28"/>
      <c r="H6" s="28"/>
      <c r="I6" s="28"/>
      <c r="J6" s="27"/>
      <c r="K6" s="27"/>
      <c r="L6" s="28"/>
      <c r="M6" s="27"/>
      <c r="N6" s="27"/>
      <c r="O6" s="27"/>
      <c r="P6" s="27"/>
      <c r="Q6" s="27"/>
      <c r="R6" s="28"/>
      <c r="S6" s="3"/>
      <c r="T6" s="4"/>
      <c r="U6" s="3"/>
      <c r="V6" s="3"/>
      <c r="W6" s="3"/>
      <c r="X6" s="3"/>
      <c r="Y6" s="3"/>
    </row>
    <row r="7" spans="1:25" ht="15.75" x14ac:dyDescent="0.25">
      <c r="A7" s="1"/>
      <c r="B7" s="2"/>
      <c r="C7" s="497" t="s">
        <v>4</v>
      </c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5"/>
      <c r="T7" s="6"/>
      <c r="U7" s="3"/>
      <c r="V7" s="3"/>
      <c r="W7" s="3"/>
      <c r="X7" s="3"/>
      <c r="Y7" s="3"/>
    </row>
    <row r="8" spans="1:25" ht="16.5" thickBot="1" x14ac:dyDescent="0.3">
      <c r="A8" s="1"/>
      <c r="B8" s="2"/>
      <c r="C8" s="27"/>
      <c r="D8" s="27"/>
      <c r="E8" s="27"/>
      <c r="F8" s="28"/>
      <c r="G8" s="28"/>
      <c r="H8" s="28"/>
      <c r="I8" s="28"/>
      <c r="J8" s="27"/>
      <c r="K8" s="27"/>
      <c r="L8" s="28"/>
      <c r="M8" s="27"/>
      <c r="N8" s="27"/>
      <c r="O8" s="27"/>
      <c r="P8" s="27"/>
      <c r="Q8" s="27"/>
      <c r="R8" s="28"/>
      <c r="S8" s="3"/>
      <c r="T8" s="4"/>
      <c r="U8" s="3"/>
      <c r="V8" s="3"/>
      <c r="W8" s="3"/>
      <c r="X8" s="3"/>
      <c r="Y8" s="3"/>
    </row>
    <row r="9" spans="1:25" s="7" customFormat="1" ht="13.5" thickTop="1" x14ac:dyDescent="0.2">
      <c r="A9" s="505" t="s">
        <v>5</v>
      </c>
      <c r="B9" s="507" t="s">
        <v>6</v>
      </c>
      <c r="C9" s="507" t="s">
        <v>7</v>
      </c>
      <c r="D9" s="509" t="s">
        <v>8</v>
      </c>
      <c r="E9" s="501" t="s">
        <v>9</v>
      </c>
      <c r="F9" s="501" t="s">
        <v>10</v>
      </c>
      <c r="G9" s="499" t="s">
        <v>9</v>
      </c>
      <c r="H9" s="501" t="s">
        <v>11</v>
      </c>
      <c r="I9" s="501" t="s">
        <v>9</v>
      </c>
      <c r="J9" s="503" t="s">
        <v>12</v>
      </c>
      <c r="K9" s="503"/>
      <c r="L9" s="503"/>
      <c r="M9" s="503"/>
      <c r="N9" s="503"/>
      <c r="O9" s="503"/>
      <c r="P9" s="503"/>
      <c r="Q9" s="503"/>
      <c r="R9" s="503"/>
      <c r="S9" s="503"/>
      <c r="T9" s="503"/>
      <c r="U9" s="503"/>
      <c r="V9" s="503"/>
      <c r="W9" s="503"/>
      <c r="X9" s="503"/>
      <c r="Y9" s="504"/>
    </row>
    <row r="10" spans="1:25" ht="70.5" customHeight="1" x14ac:dyDescent="0.25">
      <c r="A10" s="506"/>
      <c r="B10" s="508"/>
      <c r="C10" s="508"/>
      <c r="D10" s="510"/>
      <c r="E10" s="502"/>
      <c r="F10" s="502"/>
      <c r="G10" s="500"/>
      <c r="H10" s="502"/>
      <c r="I10" s="502"/>
      <c r="J10" s="102" t="s">
        <v>120</v>
      </c>
      <c r="K10" s="102" t="s">
        <v>9</v>
      </c>
      <c r="L10" s="102" t="s">
        <v>121</v>
      </c>
      <c r="M10" s="102" t="s">
        <v>9</v>
      </c>
      <c r="N10" s="102" t="s">
        <v>122</v>
      </c>
      <c r="O10" s="102" t="s">
        <v>9</v>
      </c>
      <c r="P10" s="102" t="s">
        <v>123</v>
      </c>
      <c r="Q10" s="102" t="s">
        <v>9</v>
      </c>
      <c r="R10" s="102" t="s">
        <v>124</v>
      </c>
      <c r="S10" s="102" t="s">
        <v>9</v>
      </c>
      <c r="T10" s="102" t="s">
        <v>125</v>
      </c>
      <c r="U10" s="102" t="s">
        <v>128</v>
      </c>
      <c r="V10" s="102" t="s">
        <v>126</v>
      </c>
      <c r="W10" s="102" t="s">
        <v>9</v>
      </c>
      <c r="X10" s="102" t="s">
        <v>127</v>
      </c>
      <c r="Y10" s="103" t="s">
        <v>9</v>
      </c>
    </row>
    <row r="11" spans="1:25" x14ac:dyDescent="0.25">
      <c r="A11" s="90" t="s">
        <v>13</v>
      </c>
      <c r="B11" s="91" t="s">
        <v>14</v>
      </c>
      <c r="C11" s="91">
        <v>2331</v>
      </c>
      <c r="D11" s="92">
        <v>2330</v>
      </c>
      <c r="E11" s="93">
        <f>D11*100/C11</f>
        <v>99.957099957099956</v>
      </c>
      <c r="F11" s="94">
        <v>21</v>
      </c>
      <c r="G11" s="95">
        <f>F11*100/D11</f>
        <v>0.90128755364806867</v>
      </c>
      <c r="H11" s="92">
        <f t="shared" ref="H11:H16" si="0">D11-F11</f>
        <v>2309</v>
      </c>
      <c r="I11" s="95">
        <f>H11*100/D11</f>
        <v>99.098712446351925</v>
      </c>
      <c r="J11" s="96">
        <v>0</v>
      </c>
      <c r="K11" s="97">
        <f>J11*100/H11</f>
        <v>0</v>
      </c>
      <c r="L11" s="98">
        <v>1872</v>
      </c>
      <c r="M11" s="97">
        <f>L11*100/H11</f>
        <v>81.074058033780858</v>
      </c>
      <c r="N11" s="96">
        <v>9</v>
      </c>
      <c r="O11" s="97">
        <f>N11*100/H11</f>
        <v>0.38977912516240798</v>
      </c>
      <c r="P11" s="96">
        <v>3</v>
      </c>
      <c r="Q11" s="97">
        <f>P11*100/H11</f>
        <v>0.12992637505413598</v>
      </c>
      <c r="R11" s="98">
        <v>333</v>
      </c>
      <c r="S11" s="99">
        <f>R11*100/H11</f>
        <v>14.421827631009094</v>
      </c>
      <c r="T11" s="98">
        <v>89</v>
      </c>
      <c r="U11" s="100">
        <f>T11*100/H11</f>
        <v>3.8544824599393679</v>
      </c>
      <c r="V11" s="96">
        <v>1</v>
      </c>
      <c r="W11" s="99">
        <f>V11*100/H11</f>
        <v>4.3308791684711995E-2</v>
      </c>
      <c r="X11" s="96">
        <v>2</v>
      </c>
      <c r="Y11" s="101">
        <f>X11*100/H11</f>
        <v>8.6617583369423989E-2</v>
      </c>
    </row>
    <row r="12" spans="1:25" x14ac:dyDescent="0.25">
      <c r="A12" s="32"/>
      <c r="B12" s="33" t="s">
        <v>15</v>
      </c>
      <c r="C12" s="33">
        <v>1865</v>
      </c>
      <c r="D12" s="34">
        <v>1865</v>
      </c>
      <c r="E12" s="35">
        <f t="shared" ref="E12:E76" si="1">D12*100/C12</f>
        <v>100</v>
      </c>
      <c r="F12" s="36">
        <v>19</v>
      </c>
      <c r="G12" s="37">
        <f t="shared" ref="G12:G76" si="2">F12*100/D12</f>
        <v>1.0187667560321716</v>
      </c>
      <c r="H12" s="34">
        <f t="shared" si="0"/>
        <v>1846</v>
      </c>
      <c r="I12" s="37">
        <f t="shared" ref="I12:I76" si="3">H12*100/D12</f>
        <v>98.981233243967822</v>
      </c>
      <c r="J12" s="38">
        <v>1</v>
      </c>
      <c r="K12" s="39">
        <f t="shared" ref="K12:K76" si="4">J12*100/H12</f>
        <v>5.4171180931744313E-2</v>
      </c>
      <c r="L12" s="40">
        <v>1411</v>
      </c>
      <c r="M12" s="39">
        <f t="shared" ref="M12:M76" si="5">L12*100/H12</f>
        <v>76.435536294691218</v>
      </c>
      <c r="N12" s="38">
        <v>10</v>
      </c>
      <c r="O12" s="39">
        <f t="shared" ref="O12:O76" si="6">N12*100/H12</f>
        <v>0.54171180931744312</v>
      </c>
      <c r="P12" s="38">
        <v>0</v>
      </c>
      <c r="Q12" s="39">
        <f t="shared" ref="Q12:Q76" si="7">P12*100/H12</f>
        <v>0</v>
      </c>
      <c r="R12" s="40">
        <v>313</v>
      </c>
      <c r="S12" s="41">
        <f t="shared" ref="S12:S76" si="8">R12*100/H12</f>
        <v>16.95557963163597</v>
      </c>
      <c r="T12" s="40">
        <v>110</v>
      </c>
      <c r="U12" s="42">
        <f t="shared" ref="U12:U76" si="9">T12*100/H12</f>
        <v>5.9588299024918747</v>
      </c>
      <c r="V12" s="38">
        <v>0</v>
      </c>
      <c r="W12" s="41">
        <f t="shared" ref="W12:W76" si="10">V12*100/H12</f>
        <v>0</v>
      </c>
      <c r="X12" s="38">
        <v>1</v>
      </c>
      <c r="Y12" s="43">
        <f t="shared" ref="Y12:Y75" si="11">X12*100/H12</f>
        <v>5.4171180931744313E-2</v>
      </c>
    </row>
    <row r="13" spans="1:25" x14ac:dyDescent="0.25">
      <c r="A13" s="32"/>
      <c r="B13" s="33" t="s">
        <v>16</v>
      </c>
      <c r="C13" s="33">
        <v>2442</v>
      </c>
      <c r="D13" s="34">
        <v>2443</v>
      </c>
      <c r="E13" s="35">
        <f t="shared" si="1"/>
        <v>100.04095004095004</v>
      </c>
      <c r="F13" s="36">
        <v>27</v>
      </c>
      <c r="G13" s="37">
        <f t="shared" si="2"/>
        <v>1.1051985264019648</v>
      </c>
      <c r="H13" s="34">
        <f t="shared" si="0"/>
        <v>2416</v>
      </c>
      <c r="I13" s="37">
        <f t="shared" si="3"/>
        <v>98.894801473598037</v>
      </c>
      <c r="J13" s="38">
        <v>0</v>
      </c>
      <c r="K13" s="39">
        <f t="shared" si="4"/>
        <v>0</v>
      </c>
      <c r="L13" s="36">
        <v>1997</v>
      </c>
      <c r="M13" s="39">
        <f t="shared" si="5"/>
        <v>82.657284768211923</v>
      </c>
      <c r="N13" s="38">
        <v>4</v>
      </c>
      <c r="O13" s="39">
        <f t="shared" si="6"/>
        <v>0.16556291390728478</v>
      </c>
      <c r="P13" s="38">
        <v>0</v>
      </c>
      <c r="Q13" s="39">
        <f t="shared" si="7"/>
        <v>0</v>
      </c>
      <c r="R13" s="40">
        <v>278</v>
      </c>
      <c r="S13" s="41">
        <f t="shared" si="8"/>
        <v>11.506622516556291</v>
      </c>
      <c r="T13" s="40">
        <v>136</v>
      </c>
      <c r="U13" s="42">
        <f t="shared" si="9"/>
        <v>5.629139072847682</v>
      </c>
      <c r="V13" s="38">
        <v>0</v>
      </c>
      <c r="W13" s="41">
        <f t="shared" si="10"/>
        <v>0</v>
      </c>
      <c r="X13" s="38">
        <v>1</v>
      </c>
      <c r="Y13" s="43">
        <f t="shared" si="11"/>
        <v>4.1390728476821195E-2</v>
      </c>
    </row>
    <row r="14" spans="1:25" x14ac:dyDescent="0.25">
      <c r="A14" s="32"/>
      <c r="B14" s="33" t="s">
        <v>17</v>
      </c>
      <c r="C14" s="33">
        <v>2923</v>
      </c>
      <c r="D14" s="34">
        <v>3104</v>
      </c>
      <c r="E14" s="35">
        <f t="shared" si="1"/>
        <v>106.19226821758467</v>
      </c>
      <c r="F14" s="36">
        <v>38</v>
      </c>
      <c r="G14" s="37">
        <f t="shared" si="2"/>
        <v>1.2242268041237114</v>
      </c>
      <c r="H14" s="34">
        <f t="shared" si="0"/>
        <v>3066</v>
      </c>
      <c r="I14" s="37">
        <f t="shared" si="3"/>
        <v>98.775773195876283</v>
      </c>
      <c r="J14" s="38">
        <v>1</v>
      </c>
      <c r="K14" s="39">
        <f t="shared" si="4"/>
        <v>3.2615786040443573E-2</v>
      </c>
      <c r="L14" s="40">
        <v>2455</v>
      </c>
      <c r="M14" s="39">
        <f t="shared" si="5"/>
        <v>80.071754729288969</v>
      </c>
      <c r="N14" s="38">
        <v>5</v>
      </c>
      <c r="O14" s="39">
        <f t="shared" si="6"/>
        <v>0.16307893020221786</v>
      </c>
      <c r="P14" s="38">
        <v>6</v>
      </c>
      <c r="Q14" s="39">
        <f t="shared" si="7"/>
        <v>0.19569471624266144</v>
      </c>
      <c r="R14" s="40">
        <f>356+118</f>
        <v>474</v>
      </c>
      <c r="S14" s="41">
        <f t="shared" si="8"/>
        <v>15.459882583170254</v>
      </c>
      <c r="T14" s="40">
        <v>122</v>
      </c>
      <c r="U14" s="42">
        <f t="shared" si="9"/>
        <v>3.9791258969341161</v>
      </c>
      <c r="V14" s="38">
        <v>0</v>
      </c>
      <c r="W14" s="41">
        <f t="shared" si="10"/>
        <v>0</v>
      </c>
      <c r="X14" s="38">
        <v>3</v>
      </c>
      <c r="Y14" s="43">
        <f t="shared" si="11"/>
        <v>9.7847358121330719E-2</v>
      </c>
    </row>
    <row r="15" spans="1:25" x14ac:dyDescent="0.25">
      <c r="A15" s="32"/>
      <c r="B15" s="33" t="s">
        <v>18</v>
      </c>
      <c r="C15" s="33">
        <v>1806</v>
      </c>
      <c r="D15" s="34">
        <v>1805</v>
      </c>
      <c r="E15" s="35">
        <f t="shared" si="1"/>
        <v>99.944629014396455</v>
      </c>
      <c r="F15" s="36">
        <v>24</v>
      </c>
      <c r="G15" s="37">
        <f t="shared" si="2"/>
        <v>1.3296398891966759</v>
      </c>
      <c r="H15" s="34">
        <f t="shared" si="0"/>
        <v>1781</v>
      </c>
      <c r="I15" s="37">
        <f t="shared" si="3"/>
        <v>98.67036011080333</v>
      </c>
      <c r="J15" s="38">
        <v>0</v>
      </c>
      <c r="K15" s="39">
        <f t="shared" si="4"/>
        <v>0</v>
      </c>
      <c r="L15" s="40">
        <v>1359</v>
      </c>
      <c r="M15" s="39">
        <f t="shared" si="5"/>
        <v>76.305446378439086</v>
      </c>
      <c r="N15" s="38">
        <v>4</v>
      </c>
      <c r="O15" s="39">
        <f t="shared" si="6"/>
        <v>0.22459292532285233</v>
      </c>
      <c r="P15" s="38">
        <v>0</v>
      </c>
      <c r="Q15" s="39">
        <f t="shared" si="7"/>
        <v>0</v>
      </c>
      <c r="R15" s="40">
        <v>345</v>
      </c>
      <c r="S15" s="41">
        <f t="shared" si="8"/>
        <v>19.371139809096015</v>
      </c>
      <c r="T15" s="40">
        <v>69</v>
      </c>
      <c r="U15" s="42">
        <f t="shared" si="9"/>
        <v>3.8742279618192028</v>
      </c>
      <c r="V15" s="38">
        <v>0</v>
      </c>
      <c r="W15" s="41">
        <f t="shared" si="10"/>
        <v>0</v>
      </c>
      <c r="X15" s="38">
        <v>4</v>
      </c>
      <c r="Y15" s="43">
        <f t="shared" si="11"/>
        <v>0.22459292532285233</v>
      </c>
    </row>
    <row r="16" spans="1:25" x14ac:dyDescent="0.25">
      <c r="A16" s="44"/>
      <c r="B16" s="45" t="s">
        <v>19</v>
      </c>
      <c r="C16" s="46">
        <v>2423</v>
      </c>
      <c r="D16" s="47">
        <v>2403</v>
      </c>
      <c r="E16" s="35">
        <f t="shared" si="1"/>
        <v>99.174576970697487</v>
      </c>
      <c r="F16" s="48">
        <v>26</v>
      </c>
      <c r="G16" s="37">
        <f t="shared" si="2"/>
        <v>1.0819808572617562</v>
      </c>
      <c r="H16" s="34">
        <f t="shared" si="0"/>
        <v>2377</v>
      </c>
      <c r="I16" s="37">
        <f t="shared" si="3"/>
        <v>98.918019142738245</v>
      </c>
      <c r="J16" s="49">
        <v>2</v>
      </c>
      <c r="K16" s="39">
        <f t="shared" si="4"/>
        <v>8.4139671855279763E-2</v>
      </c>
      <c r="L16" s="48">
        <v>1939</v>
      </c>
      <c r="M16" s="39">
        <f t="shared" si="5"/>
        <v>81.573411863693735</v>
      </c>
      <c r="N16" s="49">
        <v>11</v>
      </c>
      <c r="O16" s="39">
        <f t="shared" si="6"/>
        <v>0.46276819520403872</v>
      </c>
      <c r="P16" s="49">
        <v>5</v>
      </c>
      <c r="Q16" s="39">
        <f t="shared" si="7"/>
        <v>0.21034917963819941</v>
      </c>
      <c r="R16" s="48">
        <v>309</v>
      </c>
      <c r="S16" s="41">
        <f t="shared" si="8"/>
        <v>12.999579301640724</v>
      </c>
      <c r="T16" s="48">
        <v>111</v>
      </c>
      <c r="U16" s="42">
        <f t="shared" si="9"/>
        <v>4.6697517879680266</v>
      </c>
      <c r="V16" s="49">
        <v>0</v>
      </c>
      <c r="W16" s="41">
        <f t="shared" si="10"/>
        <v>0</v>
      </c>
      <c r="X16" s="49">
        <v>0</v>
      </c>
      <c r="Y16" s="43">
        <f t="shared" si="11"/>
        <v>0</v>
      </c>
    </row>
    <row r="17" spans="1:27" x14ac:dyDescent="0.25">
      <c r="A17" s="489" t="s">
        <v>20</v>
      </c>
      <c r="B17" s="490"/>
      <c r="C17" s="50">
        <f>SUM(C11:C16)</f>
        <v>13790</v>
      </c>
      <c r="D17" s="50">
        <f t="shared" ref="D17:X17" si="12">SUM(D11:D16)</f>
        <v>13950</v>
      </c>
      <c r="E17" s="51">
        <f t="shared" si="1"/>
        <v>101.16026105873821</v>
      </c>
      <c r="F17" s="50">
        <f t="shared" si="12"/>
        <v>155</v>
      </c>
      <c r="G17" s="52">
        <f t="shared" si="2"/>
        <v>1.1111111111111112</v>
      </c>
      <c r="H17" s="50">
        <f t="shared" si="12"/>
        <v>13795</v>
      </c>
      <c r="I17" s="52">
        <f t="shared" si="3"/>
        <v>98.888888888888886</v>
      </c>
      <c r="J17" s="50">
        <f t="shared" si="12"/>
        <v>4</v>
      </c>
      <c r="K17" s="53">
        <f t="shared" si="4"/>
        <v>2.8996013048205871E-2</v>
      </c>
      <c r="L17" s="50">
        <f t="shared" si="12"/>
        <v>11033</v>
      </c>
      <c r="M17" s="53">
        <f t="shared" si="5"/>
        <v>79.978252990213846</v>
      </c>
      <c r="N17" s="50">
        <f t="shared" si="12"/>
        <v>43</v>
      </c>
      <c r="O17" s="53">
        <f t="shared" si="6"/>
        <v>0.31170714026821311</v>
      </c>
      <c r="P17" s="50">
        <f t="shared" si="12"/>
        <v>14</v>
      </c>
      <c r="Q17" s="53">
        <f t="shared" si="7"/>
        <v>0.10148604566872055</v>
      </c>
      <c r="R17" s="50">
        <f t="shared" si="12"/>
        <v>2052</v>
      </c>
      <c r="S17" s="54">
        <f t="shared" si="8"/>
        <v>14.874954693729611</v>
      </c>
      <c r="T17" s="50">
        <f t="shared" si="12"/>
        <v>637</v>
      </c>
      <c r="U17" s="55">
        <f t="shared" si="9"/>
        <v>4.6176150779267848</v>
      </c>
      <c r="V17" s="50">
        <f t="shared" si="12"/>
        <v>1</v>
      </c>
      <c r="W17" s="54">
        <f t="shared" si="10"/>
        <v>7.2490032620514677E-3</v>
      </c>
      <c r="X17" s="50">
        <f t="shared" si="12"/>
        <v>11</v>
      </c>
      <c r="Y17" s="56">
        <f t="shared" si="11"/>
        <v>7.9739035882566145E-2</v>
      </c>
      <c r="AA17" s="8"/>
    </row>
    <row r="18" spans="1:27" x14ac:dyDescent="0.25">
      <c r="A18" s="32" t="s">
        <v>21</v>
      </c>
      <c r="B18" s="33" t="s">
        <v>22</v>
      </c>
      <c r="C18" s="33">
        <v>2703</v>
      </c>
      <c r="D18" s="34">
        <v>2694</v>
      </c>
      <c r="E18" s="35">
        <f t="shared" si="1"/>
        <v>99.66703662597115</v>
      </c>
      <c r="F18" s="36">
        <v>22</v>
      </c>
      <c r="G18" s="37">
        <f t="shared" si="2"/>
        <v>0.81662954714179659</v>
      </c>
      <c r="H18" s="34">
        <f>D18-F18</f>
        <v>2672</v>
      </c>
      <c r="I18" s="37">
        <f t="shared" si="3"/>
        <v>99.183370452858199</v>
      </c>
      <c r="J18" s="38">
        <v>0</v>
      </c>
      <c r="K18" s="39">
        <f t="shared" si="4"/>
        <v>0</v>
      </c>
      <c r="L18" s="40">
        <v>2225</v>
      </c>
      <c r="M18" s="39">
        <f t="shared" si="5"/>
        <v>83.27095808383234</v>
      </c>
      <c r="N18" s="38">
        <v>5</v>
      </c>
      <c r="O18" s="39">
        <f t="shared" si="6"/>
        <v>0.18712574850299402</v>
      </c>
      <c r="P18" s="38">
        <v>0</v>
      </c>
      <c r="Q18" s="39">
        <f t="shared" si="7"/>
        <v>0</v>
      </c>
      <c r="R18" s="40">
        <v>294</v>
      </c>
      <c r="S18" s="41">
        <f t="shared" si="8"/>
        <v>11.002994011976048</v>
      </c>
      <c r="T18" s="40">
        <v>144</v>
      </c>
      <c r="U18" s="42">
        <f t="shared" si="9"/>
        <v>5.3892215568862278</v>
      </c>
      <c r="V18" s="38">
        <v>1</v>
      </c>
      <c r="W18" s="41">
        <f t="shared" si="10"/>
        <v>3.7425149700598799E-2</v>
      </c>
      <c r="X18" s="38">
        <v>3</v>
      </c>
      <c r="Y18" s="43">
        <f t="shared" si="11"/>
        <v>0.1122754491017964</v>
      </c>
    </row>
    <row r="19" spans="1:27" x14ac:dyDescent="0.25">
      <c r="A19" s="32"/>
      <c r="B19" s="33" t="s">
        <v>23</v>
      </c>
      <c r="C19" s="57">
        <v>2825</v>
      </c>
      <c r="D19" s="34">
        <v>2811</v>
      </c>
      <c r="E19" s="35">
        <f t="shared" si="1"/>
        <v>99.504424778761063</v>
      </c>
      <c r="F19" s="36">
        <v>34</v>
      </c>
      <c r="G19" s="37">
        <f t="shared" si="2"/>
        <v>1.2095339736748487</v>
      </c>
      <c r="H19" s="34">
        <f>D19-F19</f>
        <v>2777</v>
      </c>
      <c r="I19" s="37">
        <f t="shared" si="3"/>
        <v>98.790466026325149</v>
      </c>
      <c r="J19" s="38">
        <v>0</v>
      </c>
      <c r="K19" s="39">
        <f t="shared" si="4"/>
        <v>0</v>
      </c>
      <c r="L19" s="40">
        <v>2303</v>
      </c>
      <c r="M19" s="39">
        <f t="shared" si="5"/>
        <v>82.931220741807707</v>
      </c>
      <c r="N19" s="38">
        <v>11</v>
      </c>
      <c r="O19" s="39">
        <f t="shared" si="6"/>
        <v>0.39611091105509544</v>
      </c>
      <c r="P19" s="38">
        <v>0</v>
      </c>
      <c r="Q19" s="39">
        <f t="shared" si="7"/>
        <v>0</v>
      </c>
      <c r="R19" s="40">
        <v>402</v>
      </c>
      <c r="S19" s="41">
        <f t="shared" si="8"/>
        <v>14.476053294922579</v>
      </c>
      <c r="T19" s="40">
        <v>60</v>
      </c>
      <c r="U19" s="42">
        <f t="shared" si="9"/>
        <v>2.1606049693914295</v>
      </c>
      <c r="V19" s="38">
        <v>0</v>
      </c>
      <c r="W19" s="41">
        <f t="shared" si="10"/>
        <v>0</v>
      </c>
      <c r="X19" s="38">
        <v>1</v>
      </c>
      <c r="Y19" s="43">
        <f t="shared" si="11"/>
        <v>3.6010082823190494E-2</v>
      </c>
    </row>
    <row r="20" spans="1:27" x14ac:dyDescent="0.25">
      <c r="A20" s="32"/>
      <c r="B20" s="33" t="s">
        <v>24</v>
      </c>
      <c r="C20" s="57">
        <v>2385</v>
      </c>
      <c r="D20" s="34">
        <v>2610</v>
      </c>
      <c r="E20" s="35">
        <f t="shared" si="1"/>
        <v>109.43396226415095</v>
      </c>
      <c r="F20" s="36">
        <v>35</v>
      </c>
      <c r="G20" s="37">
        <f t="shared" si="2"/>
        <v>1.3409961685823755</v>
      </c>
      <c r="H20" s="34">
        <f>D20-F20</f>
        <v>2575</v>
      </c>
      <c r="I20" s="37">
        <f t="shared" si="3"/>
        <v>98.659003831417621</v>
      </c>
      <c r="J20" s="38">
        <v>1</v>
      </c>
      <c r="K20" s="39">
        <f t="shared" si="4"/>
        <v>3.8834951456310676E-2</v>
      </c>
      <c r="L20" s="40">
        <v>1922</v>
      </c>
      <c r="M20" s="39">
        <f t="shared" si="5"/>
        <v>74.640776699029132</v>
      </c>
      <c r="N20" s="38">
        <v>7</v>
      </c>
      <c r="O20" s="39">
        <f t="shared" si="6"/>
        <v>0.27184466019417475</v>
      </c>
      <c r="P20" s="38">
        <v>0</v>
      </c>
      <c r="Q20" s="39">
        <f t="shared" si="7"/>
        <v>0</v>
      </c>
      <c r="R20" s="40">
        <v>487</v>
      </c>
      <c r="S20" s="41">
        <f t="shared" si="8"/>
        <v>18.912621359223301</v>
      </c>
      <c r="T20" s="40">
        <v>151</v>
      </c>
      <c r="U20" s="42">
        <f t="shared" si="9"/>
        <v>5.8640776699029127</v>
      </c>
      <c r="V20" s="38">
        <v>0</v>
      </c>
      <c r="W20" s="41">
        <f t="shared" si="10"/>
        <v>0</v>
      </c>
      <c r="X20" s="38">
        <v>7</v>
      </c>
      <c r="Y20" s="43">
        <f t="shared" si="11"/>
        <v>0.27184466019417475</v>
      </c>
    </row>
    <row r="21" spans="1:27" x14ac:dyDescent="0.25">
      <c r="A21" s="489" t="s">
        <v>20</v>
      </c>
      <c r="B21" s="490"/>
      <c r="C21" s="50">
        <f>SUM(C18:C20)</f>
        <v>7913</v>
      </c>
      <c r="D21" s="50">
        <f t="shared" ref="D21:X21" si="13">SUM(D18:D20)</f>
        <v>8115</v>
      </c>
      <c r="E21" s="51">
        <f t="shared" si="1"/>
        <v>102.55276127890812</v>
      </c>
      <c r="F21" s="50">
        <f t="shared" si="13"/>
        <v>91</v>
      </c>
      <c r="G21" s="52">
        <f t="shared" si="2"/>
        <v>1.1213801601971658</v>
      </c>
      <c r="H21" s="50">
        <f t="shared" si="13"/>
        <v>8024</v>
      </c>
      <c r="I21" s="52">
        <f t="shared" si="3"/>
        <v>98.878619839802838</v>
      </c>
      <c r="J21" s="50">
        <f t="shared" si="13"/>
        <v>1</v>
      </c>
      <c r="K21" s="53">
        <f t="shared" si="4"/>
        <v>1.2462612163509471E-2</v>
      </c>
      <c r="L21" s="50">
        <f t="shared" si="13"/>
        <v>6450</v>
      </c>
      <c r="M21" s="53">
        <f t="shared" si="5"/>
        <v>80.383848454636095</v>
      </c>
      <c r="N21" s="50">
        <f t="shared" si="13"/>
        <v>23</v>
      </c>
      <c r="O21" s="53">
        <f t="shared" si="6"/>
        <v>0.28664007976071787</v>
      </c>
      <c r="P21" s="50">
        <f t="shared" si="13"/>
        <v>0</v>
      </c>
      <c r="Q21" s="53">
        <f t="shared" si="7"/>
        <v>0</v>
      </c>
      <c r="R21" s="50">
        <f t="shared" si="13"/>
        <v>1183</v>
      </c>
      <c r="S21" s="54">
        <f t="shared" si="8"/>
        <v>14.743270189431705</v>
      </c>
      <c r="T21" s="50">
        <f t="shared" si="13"/>
        <v>355</v>
      </c>
      <c r="U21" s="55">
        <f t="shared" si="9"/>
        <v>4.4242273180458627</v>
      </c>
      <c r="V21" s="50">
        <f t="shared" si="13"/>
        <v>1</v>
      </c>
      <c r="W21" s="54">
        <f t="shared" si="10"/>
        <v>1.2462612163509471E-2</v>
      </c>
      <c r="X21" s="50">
        <f t="shared" si="13"/>
        <v>11</v>
      </c>
      <c r="Y21" s="56">
        <f t="shared" si="11"/>
        <v>0.1370887337986042</v>
      </c>
    </row>
    <row r="22" spans="1:27" x14ac:dyDescent="0.25">
      <c r="A22" s="44" t="s">
        <v>25</v>
      </c>
      <c r="B22" s="45" t="s">
        <v>26</v>
      </c>
      <c r="C22" s="46">
        <v>2931</v>
      </c>
      <c r="D22" s="47">
        <v>2930</v>
      </c>
      <c r="E22" s="35">
        <f t="shared" si="1"/>
        <v>99.965881951552376</v>
      </c>
      <c r="F22" s="48">
        <v>31</v>
      </c>
      <c r="G22" s="37">
        <f t="shared" si="2"/>
        <v>1.0580204778156996</v>
      </c>
      <c r="H22" s="34">
        <f>D22-F22</f>
        <v>2899</v>
      </c>
      <c r="I22" s="37">
        <f t="shared" si="3"/>
        <v>98.941979522184297</v>
      </c>
      <c r="J22" s="49">
        <v>0</v>
      </c>
      <c r="K22" s="39">
        <f t="shared" si="4"/>
        <v>0</v>
      </c>
      <c r="L22" s="48">
        <v>2484</v>
      </c>
      <c r="M22" s="39">
        <f t="shared" si="5"/>
        <v>85.684718868575374</v>
      </c>
      <c r="N22" s="49">
        <v>4</v>
      </c>
      <c r="O22" s="39">
        <f t="shared" si="6"/>
        <v>0.13797861331493619</v>
      </c>
      <c r="P22" s="49">
        <v>0</v>
      </c>
      <c r="Q22" s="39">
        <f t="shared" si="7"/>
        <v>0</v>
      </c>
      <c r="R22" s="48">
        <v>302</v>
      </c>
      <c r="S22" s="41">
        <f t="shared" si="8"/>
        <v>10.417385305277682</v>
      </c>
      <c r="T22" s="48">
        <v>109</v>
      </c>
      <c r="U22" s="42">
        <f t="shared" si="9"/>
        <v>3.7599172128320109</v>
      </c>
      <c r="V22" s="49">
        <v>0</v>
      </c>
      <c r="W22" s="41">
        <f t="shared" si="10"/>
        <v>0</v>
      </c>
      <c r="X22" s="49">
        <v>0</v>
      </c>
      <c r="Y22" s="43">
        <f t="shared" si="11"/>
        <v>0</v>
      </c>
    </row>
    <row r="23" spans="1:27" x14ac:dyDescent="0.25">
      <c r="A23" s="44"/>
      <c r="B23" s="45" t="s">
        <v>27</v>
      </c>
      <c r="C23" s="46">
        <v>3022</v>
      </c>
      <c r="D23" s="47">
        <v>2975</v>
      </c>
      <c r="E23" s="35">
        <f t="shared" si="1"/>
        <v>98.444738583719385</v>
      </c>
      <c r="F23" s="48">
        <v>27</v>
      </c>
      <c r="G23" s="37">
        <f t="shared" si="2"/>
        <v>0.90756302521008403</v>
      </c>
      <c r="H23" s="34">
        <f>D23-F23</f>
        <v>2948</v>
      </c>
      <c r="I23" s="37">
        <f t="shared" si="3"/>
        <v>99.092436974789919</v>
      </c>
      <c r="J23" s="49">
        <v>1</v>
      </c>
      <c r="K23" s="39">
        <f t="shared" si="4"/>
        <v>3.3921302578018994E-2</v>
      </c>
      <c r="L23" s="48">
        <v>2458</v>
      </c>
      <c r="M23" s="39">
        <f t="shared" si="5"/>
        <v>83.378561736770692</v>
      </c>
      <c r="N23" s="49">
        <v>7</v>
      </c>
      <c r="O23" s="39">
        <f t="shared" si="6"/>
        <v>0.23744911804613297</v>
      </c>
      <c r="P23" s="49">
        <v>3</v>
      </c>
      <c r="Q23" s="39">
        <f t="shared" si="7"/>
        <v>0.10176390773405698</v>
      </c>
      <c r="R23" s="48">
        <v>401</v>
      </c>
      <c r="S23" s="41">
        <f t="shared" si="8"/>
        <v>13.602442333785618</v>
      </c>
      <c r="T23" s="48">
        <v>78</v>
      </c>
      <c r="U23" s="42">
        <f t="shared" si="9"/>
        <v>2.6458616010854819</v>
      </c>
      <c r="V23" s="49">
        <v>0</v>
      </c>
      <c r="W23" s="41">
        <f t="shared" si="10"/>
        <v>0</v>
      </c>
      <c r="X23" s="49">
        <v>0</v>
      </c>
      <c r="Y23" s="43">
        <f t="shared" si="11"/>
        <v>0</v>
      </c>
    </row>
    <row r="24" spans="1:27" x14ac:dyDescent="0.25">
      <c r="A24" s="44"/>
      <c r="B24" s="45" t="s">
        <v>28</v>
      </c>
      <c r="C24" s="46">
        <v>1644</v>
      </c>
      <c r="D24" s="47">
        <v>1634</v>
      </c>
      <c r="E24" s="35">
        <f t="shared" si="1"/>
        <v>99.391727493917273</v>
      </c>
      <c r="F24" s="48">
        <v>18</v>
      </c>
      <c r="G24" s="37">
        <f t="shared" si="2"/>
        <v>1.1015911872705018</v>
      </c>
      <c r="H24" s="34">
        <f>D24-F24</f>
        <v>1616</v>
      </c>
      <c r="I24" s="37">
        <f t="shared" si="3"/>
        <v>98.8984088127295</v>
      </c>
      <c r="J24" s="49">
        <v>0</v>
      </c>
      <c r="K24" s="39">
        <f t="shared" si="4"/>
        <v>0</v>
      </c>
      <c r="L24" s="48">
        <v>1177</v>
      </c>
      <c r="M24" s="39">
        <f t="shared" si="5"/>
        <v>72.834158415841586</v>
      </c>
      <c r="N24" s="49">
        <v>6</v>
      </c>
      <c r="O24" s="39">
        <f t="shared" si="6"/>
        <v>0.37128712871287128</v>
      </c>
      <c r="P24" s="49">
        <v>4</v>
      </c>
      <c r="Q24" s="39">
        <f t="shared" si="7"/>
        <v>0.24752475247524752</v>
      </c>
      <c r="R24" s="48">
        <v>374</v>
      </c>
      <c r="S24" s="41">
        <f t="shared" si="8"/>
        <v>23.143564356435643</v>
      </c>
      <c r="T24" s="48">
        <v>53</v>
      </c>
      <c r="U24" s="42">
        <f t="shared" si="9"/>
        <v>3.2797029702970297</v>
      </c>
      <c r="V24" s="49">
        <v>1</v>
      </c>
      <c r="W24" s="41">
        <f t="shared" si="10"/>
        <v>6.1881188118811881E-2</v>
      </c>
      <c r="X24" s="49">
        <v>1</v>
      </c>
      <c r="Y24" s="43">
        <f t="shared" si="11"/>
        <v>6.1881188118811881E-2</v>
      </c>
    </row>
    <row r="25" spans="1:27" x14ac:dyDescent="0.25">
      <c r="A25" s="44"/>
      <c r="B25" s="45" t="s">
        <v>29</v>
      </c>
      <c r="C25" s="46">
        <v>2853</v>
      </c>
      <c r="D25" s="47">
        <v>2859</v>
      </c>
      <c r="E25" s="35">
        <f t="shared" si="1"/>
        <v>100.21030494216615</v>
      </c>
      <c r="F25" s="48">
        <v>21</v>
      </c>
      <c r="G25" s="37">
        <f t="shared" si="2"/>
        <v>0.73452256033578178</v>
      </c>
      <c r="H25" s="34">
        <f>D25-F25</f>
        <v>2838</v>
      </c>
      <c r="I25" s="37">
        <f t="shared" si="3"/>
        <v>99.265477439664224</v>
      </c>
      <c r="J25" s="49">
        <v>0</v>
      </c>
      <c r="K25" s="39">
        <f t="shared" si="4"/>
        <v>0</v>
      </c>
      <c r="L25" s="48">
        <v>2413</v>
      </c>
      <c r="M25" s="39">
        <f t="shared" si="5"/>
        <v>85.02466525722339</v>
      </c>
      <c r="N25" s="49">
        <v>4</v>
      </c>
      <c r="O25" s="39">
        <f t="shared" si="6"/>
        <v>0.14094432699083861</v>
      </c>
      <c r="P25" s="49">
        <v>1</v>
      </c>
      <c r="Q25" s="39">
        <f t="shared" si="7"/>
        <v>3.5236081747709654E-2</v>
      </c>
      <c r="R25" s="48">
        <v>352</v>
      </c>
      <c r="S25" s="41">
        <f t="shared" si="8"/>
        <v>12.403100775193799</v>
      </c>
      <c r="T25" s="48">
        <v>68</v>
      </c>
      <c r="U25" s="42">
        <f t="shared" si="9"/>
        <v>2.3960535588442564</v>
      </c>
      <c r="V25" s="49">
        <v>0</v>
      </c>
      <c r="W25" s="41">
        <f t="shared" si="10"/>
        <v>0</v>
      </c>
      <c r="X25" s="49">
        <v>0</v>
      </c>
      <c r="Y25" s="43">
        <f t="shared" si="11"/>
        <v>0</v>
      </c>
    </row>
    <row r="26" spans="1:27" x14ac:dyDescent="0.25">
      <c r="A26" s="44"/>
      <c r="B26" s="45" t="s">
        <v>30</v>
      </c>
      <c r="C26" s="58">
        <v>3361</v>
      </c>
      <c r="D26" s="47">
        <v>3350</v>
      </c>
      <c r="E26" s="35">
        <f t="shared" si="1"/>
        <v>99.672716453436479</v>
      </c>
      <c r="F26" s="48">
        <v>29</v>
      </c>
      <c r="G26" s="37">
        <f t="shared" si="2"/>
        <v>0.86567164179104472</v>
      </c>
      <c r="H26" s="34">
        <f>D26-F26</f>
        <v>3321</v>
      </c>
      <c r="I26" s="37">
        <f t="shared" si="3"/>
        <v>99.134328358208961</v>
      </c>
      <c r="J26" s="49">
        <v>2</v>
      </c>
      <c r="K26" s="39">
        <f t="shared" si="4"/>
        <v>6.0222824450466728E-2</v>
      </c>
      <c r="L26" s="48">
        <v>2879</v>
      </c>
      <c r="M26" s="39">
        <f t="shared" si="5"/>
        <v>86.690755796446851</v>
      </c>
      <c r="N26" s="49">
        <v>10</v>
      </c>
      <c r="O26" s="39">
        <f t="shared" si="6"/>
        <v>0.30111412225233364</v>
      </c>
      <c r="P26" s="59">
        <v>7</v>
      </c>
      <c r="Q26" s="39">
        <f t="shared" si="7"/>
        <v>0.21077988557663355</v>
      </c>
      <c r="R26" s="60">
        <v>322</v>
      </c>
      <c r="S26" s="41">
        <f t="shared" si="8"/>
        <v>9.695874736525143</v>
      </c>
      <c r="T26" s="60">
        <v>95</v>
      </c>
      <c r="U26" s="42">
        <f t="shared" si="9"/>
        <v>2.8605841613971696</v>
      </c>
      <c r="V26" s="59">
        <v>2</v>
      </c>
      <c r="W26" s="41">
        <f t="shared" si="10"/>
        <v>6.0222824450466728E-2</v>
      </c>
      <c r="X26" s="49">
        <v>4</v>
      </c>
      <c r="Y26" s="43">
        <f t="shared" si="11"/>
        <v>0.12044564890093346</v>
      </c>
    </row>
    <row r="27" spans="1:27" x14ac:dyDescent="0.25">
      <c r="A27" s="489" t="s">
        <v>20</v>
      </c>
      <c r="B27" s="490"/>
      <c r="C27" s="61">
        <f>SUM(C22:C26)</f>
        <v>13811</v>
      </c>
      <c r="D27" s="61">
        <f t="shared" ref="D27:X27" si="14">SUM(D22:D26)</f>
        <v>13748</v>
      </c>
      <c r="E27" s="51">
        <f t="shared" si="1"/>
        <v>99.543841865179928</v>
      </c>
      <c r="F27" s="61">
        <f t="shared" si="14"/>
        <v>126</v>
      </c>
      <c r="G27" s="52">
        <f t="shared" si="2"/>
        <v>0.91649694501018331</v>
      </c>
      <c r="H27" s="61">
        <f t="shared" si="14"/>
        <v>13622</v>
      </c>
      <c r="I27" s="52">
        <f t="shared" si="3"/>
        <v>99.083503054989819</v>
      </c>
      <c r="J27" s="61">
        <f t="shared" si="14"/>
        <v>3</v>
      </c>
      <c r="K27" s="53">
        <f t="shared" si="4"/>
        <v>2.2023197768315961E-2</v>
      </c>
      <c r="L27" s="61">
        <f t="shared" si="14"/>
        <v>11411</v>
      </c>
      <c r="M27" s="53">
        <f t="shared" si="5"/>
        <v>83.768903244751144</v>
      </c>
      <c r="N27" s="61">
        <f t="shared" si="14"/>
        <v>31</v>
      </c>
      <c r="O27" s="53">
        <f t="shared" si="6"/>
        <v>0.22757304360593159</v>
      </c>
      <c r="P27" s="61">
        <f t="shared" si="14"/>
        <v>15</v>
      </c>
      <c r="Q27" s="53">
        <f t="shared" si="7"/>
        <v>0.1101159888415798</v>
      </c>
      <c r="R27" s="61">
        <f t="shared" si="14"/>
        <v>1751</v>
      </c>
      <c r="S27" s="54">
        <f t="shared" si="8"/>
        <v>12.854206430773749</v>
      </c>
      <c r="T27" s="61">
        <f t="shared" si="14"/>
        <v>403</v>
      </c>
      <c r="U27" s="55">
        <f t="shared" si="9"/>
        <v>2.9584495668771105</v>
      </c>
      <c r="V27" s="61">
        <f t="shared" si="14"/>
        <v>3</v>
      </c>
      <c r="W27" s="54">
        <f t="shared" si="10"/>
        <v>2.2023197768315961E-2</v>
      </c>
      <c r="X27" s="61">
        <f t="shared" si="14"/>
        <v>5</v>
      </c>
      <c r="Y27" s="56">
        <f t="shared" si="11"/>
        <v>3.670532961385993E-2</v>
      </c>
    </row>
    <row r="28" spans="1:27" x14ac:dyDescent="0.25">
      <c r="A28" s="62" t="s">
        <v>31</v>
      </c>
      <c r="B28" s="63" t="s">
        <v>32</v>
      </c>
      <c r="C28" s="64">
        <v>2177</v>
      </c>
      <c r="D28" s="47">
        <v>2164</v>
      </c>
      <c r="E28" s="35">
        <f t="shared" si="1"/>
        <v>99.402847955902615</v>
      </c>
      <c r="F28" s="48">
        <v>19</v>
      </c>
      <c r="G28" s="37">
        <f t="shared" si="2"/>
        <v>0.87800369685767099</v>
      </c>
      <c r="H28" s="34">
        <f t="shared" ref="H28:H33" si="15">D28-F28</f>
        <v>2145</v>
      </c>
      <c r="I28" s="37">
        <f t="shared" si="3"/>
        <v>99.121996303142325</v>
      </c>
      <c r="J28" s="48">
        <v>2</v>
      </c>
      <c r="K28" s="39">
        <f t="shared" si="4"/>
        <v>9.3240093240093247E-2</v>
      </c>
      <c r="L28" s="48">
        <v>1700</v>
      </c>
      <c r="M28" s="39">
        <f t="shared" si="5"/>
        <v>79.254079254079258</v>
      </c>
      <c r="N28" s="48">
        <v>6</v>
      </c>
      <c r="O28" s="39">
        <f t="shared" si="6"/>
        <v>0.27972027972027974</v>
      </c>
      <c r="P28" s="48">
        <v>4</v>
      </c>
      <c r="Q28" s="39">
        <f t="shared" si="7"/>
        <v>0.18648018648018649</v>
      </c>
      <c r="R28" s="48">
        <v>311</v>
      </c>
      <c r="S28" s="41">
        <f t="shared" si="8"/>
        <v>14.498834498834499</v>
      </c>
      <c r="T28" s="48">
        <v>122</v>
      </c>
      <c r="U28" s="42">
        <f t="shared" si="9"/>
        <v>5.6876456876456878</v>
      </c>
      <c r="V28" s="48">
        <v>0</v>
      </c>
      <c r="W28" s="41">
        <f t="shared" si="10"/>
        <v>0</v>
      </c>
      <c r="X28" s="48">
        <v>0</v>
      </c>
      <c r="Y28" s="43">
        <f t="shared" si="11"/>
        <v>0</v>
      </c>
    </row>
    <row r="29" spans="1:27" x14ac:dyDescent="0.25">
      <c r="A29" s="62"/>
      <c r="B29" s="63" t="s">
        <v>33</v>
      </c>
      <c r="C29" s="64">
        <v>1691</v>
      </c>
      <c r="D29" s="47">
        <v>1694</v>
      </c>
      <c r="E29" s="35">
        <f t="shared" si="1"/>
        <v>100.17740981667652</v>
      </c>
      <c r="F29" s="48">
        <v>23</v>
      </c>
      <c r="G29" s="37">
        <f t="shared" si="2"/>
        <v>1.3577331759149942</v>
      </c>
      <c r="H29" s="34">
        <f t="shared" si="15"/>
        <v>1671</v>
      </c>
      <c r="I29" s="37">
        <f t="shared" si="3"/>
        <v>98.642266824085013</v>
      </c>
      <c r="J29" s="48">
        <v>0</v>
      </c>
      <c r="K29" s="39">
        <f t="shared" si="4"/>
        <v>0</v>
      </c>
      <c r="L29" s="48">
        <v>1248</v>
      </c>
      <c r="M29" s="39">
        <f t="shared" si="5"/>
        <v>74.68581687612209</v>
      </c>
      <c r="N29" s="48">
        <v>4</v>
      </c>
      <c r="O29" s="39">
        <f t="shared" si="6"/>
        <v>0.23937761819269898</v>
      </c>
      <c r="P29" s="48">
        <v>1</v>
      </c>
      <c r="Q29" s="39">
        <f t="shared" si="7"/>
        <v>5.9844404548174746E-2</v>
      </c>
      <c r="R29" s="48">
        <v>313</v>
      </c>
      <c r="S29" s="41">
        <f t="shared" si="8"/>
        <v>18.731298623578695</v>
      </c>
      <c r="T29" s="48">
        <v>105</v>
      </c>
      <c r="U29" s="42">
        <f t="shared" si="9"/>
        <v>6.2836624775583481</v>
      </c>
      <c r="V29" s="48">
        <v>0</v>
      </c>
      <c r="W29" s="41">
        <f t="shared" si="10"/>
        <v>0</v>
      </c>
      <c r="X29" s="48">
        <v>0</v>
      </c>
      <c r="Y29" s="43">
        <f t="shared" si="11"/>
        <v>0</v>
      </c>
    </row>
    <row r="30" spans="1:27" x14ac:dyDescent="0.25">
      <c r="A30" s="62"/>
      <c r="B30" s="63" t="s">
        <v>34</v>
      </c>
      <c r="C30" s="64">
        <v>1434</v>
      </c>
      <c r="D30" s="47">
        <v>1441</v>
      </c>
      <c r="E30" s="35">
        <f t="shared" si="1"/>
        <v>100.4881450488145</v>
      </c>
      <c r="F30" s="48">
        <v>19</v>
      </c>
      <c r="G30" s="37">
        <f t="shared" si="2"/>
        <v>1.31852879944483</v>
      </c>
      <c r="H30" s="34">
        <f t="shared" si="15"/>
        <v>1422</v>
      </c>
      <c r="I30" s="37">
        <f t="shared" si="3"/>
        <v>98.681471200555166</v>
      </c>
      <c r="J30" s="48">
        <v>0</v>
      </c>
      <c r="K30" s="39">
        <f t="shared" si="4"/>
        <v>0</v>
      </c>
      <c r="L30" s="48">
        <v>802</v>
      </c>
      <c r="M30" s="39">
        <f t="shared" si="5"/>
        <v>56.399437412095637</v>
      </c>
      <c r="N30" s="48">
        <v>4</v>
      </c>
      <c r="O30" s="39">
        <f t="shared" si="6"/>
        <v>0.28129395218002812</v>
      </c>
      <c r="P30" s="48">
        <v>1</v>
      </c>
      <c r="Q30" s="39">
        <f t="shared" si="7"/>
        <v>7.0323488045007029E-2</v>
      </c>
      <c r="R30" s="48">
        <v>503</v>
      </c>
      <c r="S30" s="41">
        <f t="shared" si="8"/>
        <v>35.372714486638536</v>
      </c>
      <c r="T30" s="48">
        <v>112</v>
      </c>
      <c r="U30" s="42">
        <f t="shared" si="9"/>
        <v>7.876230661040788</v>
      </c>
      <c r="V30" s="48">
        <v>0</v>
      </c>
      <c r="W30" s="41">
        <f t="shared" si="10"/>
        <v>0</v>
      </c>
      <c r="X30" s="48">
        <v>0</v>
      </c>
      <c r="Y30" s="43">
        <f t="shared" si="11"/>
        <v>0</v>
      </c>
    </row>
    <row r="31" spans="1:27" x14ac:dyDescent="0.25">
      <c r="A31" s="62"/>
      <c r="B31" s="63" t="s">
        <v>35</v>
      </c>
      <c r="C31" s="64">
        <v>1872</v>
      </c>
      <c r="D31" s="47">
        <v>1868</v>
      </c>
      <c r="E31" s="35">
        <f t="shared" si="1"/>
        <v>99.786324786324784</v>
      </c>
      <c r="F31" s="48">
        <v>18</v>
      </c>
      <c r="G31" s="37">
        <f t="shared" si="2"/>
        <v>0.9635974304068522</v>
      </c>
      <c r="H31" s="34">
        <f t="shared" si="15"/>
        <v>1850</v>
      </c>
      <c r="I31" s="37">
        <f t="shared" si="3"/>
        <v>99.03640256959315</v>
      </c>
      <c r="J31" s="48">
        <v>0</v>
      </c>
      <c r="K31" s="39">
        <f t="shared" si="4"/>
        <v>0</v>
      </c>
      <c r="L31" s="48">
        <v>1422</v>
      </c>
      <c r="M31" s="39">
        <f t="shared" si="5"/>
        <v>76.86486486486487</v>
      </c>
      <c r="N31" s="48">
        <v>4</v>
      </c>
      <c r="O31" s="39">
        <f t="shared" si="6"/>
        <v>0.21621621621621623</v>
      </c>
      <c r="P31" s="48">
        <v>1</v>
      </c>
      <c r="Q31" s="39">
        <f t="shared" si="7"/>
        <v>5.4054054054054057E-2</v>
      </c>
      <c r="R31" s="48">
        <v>344</v>
      </c>
      <c r="S31" s="41">
        <f t="shared" si="8"/>
        <v>18.594594594594593</v>
      </c>
      <c r="T31" s="48">
        <v>79</v>
      </c>
      <c r="U31" s="42">
        <f t="shared" si="9"/>
        <v>4.2702702702702702</v>
      </c>
      <c r="V31" s="48">
        <v>0</v>
      </c>
      <c r="W31" s="41">
        <f t="shared" si="10"/>
        <v>0</v>
      </c>
      <c r="X31" s="48">
        <v>0</v>
      </c>
      <c r="Y31" s="43">
        <f t="shared" si="11"/>
        <v>0</v>
      </c>
    </row>
    <row r="32" spans="1:27" x14ac:dyDescent="0.25">
      <c r="A32" s="62"/>
      <c r="B32" s="63" t="s">
        <v>36</v>
      </c>
      <c r="C32" s="64">
        <v>2131</v>
      </c>
      <c r="D32" s="47">
        <v>2129</v>
      </c>
      <c r="E32" s="35">
        <f t="shared" si="1"/>
        <v>99.9061473486626</v>
      </c>
      <c r="F32" s="48">
        <v>19</v>
      </c>
      <c r="G32" s="37">
        <f t="shared" si="2"/>
        <v>0.89243776420854859</v>
      </c>
      <c r="H32" s="34">
        <f t="shared" si="15"/>
        <v>2110</v>
      </c>
      <c r="I32" s="37">
        <f t="shared" si="3"/>
        <v>99.107562235791448</v>
      </c>
      <c r="J32" s="48">
        <v>0</v>
      </c>
      <c r="K32" s="39">
        <f t="shared" si="4"/>
        <v>0</v>
      </c>
      <c r="L32" s="48">
        <v>1683</v>
      </c>
      <c r="M32" s="39">
        <f t="shared" si="5"/>
        <v>79.763033175355446</v>
      </c>
      <c r="N32" s="48">
        <v>4</v>
      </c>
      <c r="O32" s="39">
        <f t="shared" si="6"/>
        <v>0.1895734597156398</v>
      </c>
      <c r="P32" s="48">
        <v>1</v>
      </c>
      <c r="Q32" s="39">
        <f t="shared" si="7"/>
        <v>4.7393364928909949E-2</v>
      </c>
      <c r="R32" s="48">
        <v>353</v>
      </c>
      <c r="S32" s="41">
        <f t="shared" si="8"/>
        <v>16.729857819905213</v>
      </c>
      <c r="T32" s="48">
        <v>69</v>
      </c>
      <c r="U32" s="42">
        <f t="shared" si="9"/>
        <v>3.2701421800947865</v>
      </c>
      <c r="V32" s="48">
        <v>0</v>
      </c>
      <c r="W32" s="41">
        <f t="shared" si="10"/>
        <v>0</v>
      </c>
      <c r="X32" s="48">
        <v>0</v>
      </c>
      <c r="Y32" s="43">
        <f t="shared" si="11"/>
        <v>0</v>
      </c>
    </row>
    <row r="33" spans="1:27" x14ac:dyDescent="0.25">
      <c r="A33" s="62"/>
      <c r="B33" s="63" t="s">
        <v>37</v>
      </c>
      <c r="C33" s="64">
        <v>2499</v>
      </c>
      <c r="D33" s="47">
        <v>2477</v>
      </c>
      <c r="E33" s="35">
        <f t="shared" si="1"/>
        <v>99.119647859143655</v>
      </c>
      <c r="F33" s="48">
        <v>15</v>
      </c>
      <c r="G33" s="37">
        <f t="shared" si="2"/>
        <v>0.60557125555106983</v>
      </c>
      <c r="H33" s="34">
        <f t="shared" si="15"/>
        <v>2462</v>
      </c>
      <c r="I33" s="37">
        <f t="shared" si="3"/>
        <v>99.394428744448931</v>
      </c>
      <c r="J33" s="48">
        <v>2</v>
      </c>
      <c r="K33" s="39">
        <f t="shared" si="4"/>
        <v>8.1234768480909825E-2</v>
      </c>
      <c r="L33" s="48">
        <v>1933</v>
      </c>
      <c r="M33" s="39">
        <f t="shared" si="5"/>
        <v>78.513403736799347</v>
      </c>
      <c r="N33" s="48">
        <v>8</v>
      </c>
      <c r="O33" s="39">
        <f t="shared" si="6"/>
        <v>0.3249390739236393</v>
      </c>
      <c r="P33" s="48">
        <v>5</v>
      </c>
      <c r="Q33" s="39">
        <f t="shared" si="7"/>
        <v>0.20308692120227456</v>
      </c>
      <c r="R33" s="48">
        <v>395</v>
      </c>
      <c r="S33" s="41">
        <f t="shared" si="8"/>
        <v>16.043866774979691</v>
      </c>
      <c r="T33" s="48">
        <v>114</v>
      </c>
      <c r="U33" s="42">
        <f t="shared" si="9"/>
        <v>4.6303818034118605</v>
      </c>
      <c r="V33" s="48">
        <v>2</v>
      </c>
      <c r="W33" s="41">
        <f t="shared" si="10"/>
        <v>8.1234768480909825E-2</v>
      </c>
      <c r="X33" s="48">
        <v>3</v>
      </c>
      <c r="Y33" s="43">
        <f t="shared" si="11"/>
        <v>0.12185215272136475</v>
      </c>
    </row>
    <row r="34" spans="1:27" x14ac:dyDescent="0.25">
      <c r="A34" s="489" t="s">
        <v>20</v>
      </c>
      <c r="B34" s="490"/>
      <c r="C34" s="61">
        <f>SUM(C28:C33)</f>
        <v>11804</v>
      </c>
      <c r="D34" s="61">
        <f t="shared" ref="D34:X34" si="16">SUM(D28:D33)</f>
        <v>11773</v>
      </c>
      <c r="E34" s="51">
        <f t="shared" si="1"/>
        <v>99.737377160284652</v>
      </c>
      <c r="F34" s="61">
        <f t="shared" si="16"/>
        <v>113</v>
      </c>
      <c r="G34" s="52">
        <f t="shared" si="2"/>
        <v>0.95982332455618791</v>
      </c>
      <c r="H34" s="61">
        <f t="shared" si="16"/>
        <v>11660</v>
      </c>
      <c r="I34" s="52">
        <f t="shared" si="3"/>
        <v>99.040176675443817</v>
      </c>
      <c r="J34" s="61">
        <f t="shared" si="16"/>
        <v>4</v>
      </c>
      <c r="K34" s="53">
        <f t="shared" si="4"/>
        <v>3.430531732418525E-2</v>
      </c>
      <c r="L34" s="61">
        <f t="shared" si="16"/>
        <v>8788</v>
      </c>
      <c r="M34" s="53">
        <f t="shared" si="5"/>
        <v>75.368782161234989</v>
      </c>
      <c r="N34" s="61">
        <f t="shared" si="16"/>
        <v>30</v>
      </c>
      <c r="O34" s="53">
        <f t="shared" si="6"/>
        <v>0.25728987993138935</v>
      </c>
      <c r="P34" s="61">
        <f t="shared" si="16"/>
        <v>13</v>
      </c>
      <c r="Q34" s="53">
        <f t="shared" si="7"/>
        <v>0.11149228130360206</v>
      </c>
      <c r="R34" s="61">
        <f t="shared" si="16"/>
        <v>2219</v>
      </c>
      <c r="S34" s="54">
        <f t="shared" si="8"/>
        <v>19.030874785591767</v>
      </c>
      <c r="T34" s="61">
        <f t="shared" si="16"/>
        <v>601</v>
      </c>
      <c r="U34" s="55">
        <f t="shared" si="9"/>
        <v>5.1543739279588339</v>
      </c>
      <c r="V34" s="61">
        <f t="shared" si="16"/>
        <v>2</v>
      </c>
      <c r="W34" s="54">
        <f t="shared" si="10"/>
        <v>1.7152658662092625E-2</v>
      </c>
      <c r="X34" s="61">
        <f t="shared" si="16"/>
        <v>3</v>
      </c>
      <c r="Y34" s="56">
        <f t="shared" si="11"/>
        <v>2.5728987993138937E-2</v>
      </c>
      <c r="AA34" s="8"/>
    </row>
    <row r="35" spans="1:27" x14ac:dyDescent="0.25">
      <c r="A35" s="62" t="s">
        <v>38</v>
      </c>
      <c r="B35" s="63" t="s">
        <v>39</v>
      </c>
      <c r="C35" s="64">
        <v>2497</v>
      </c>
      <c r="D35" s="47">
        <v>2489</v>
      </c>
      <c r="E35" s="35">
        <f t="shared" si="1"/>
        <v>99.679615538646374</v>
      </c>
      <c r="F35" s="48">
        <v>19</v>
      </c>
      <c r="G35" s="37">
        <f t="shared" si="2"/>
        <v>0.76335877862595425</v>
      </c>
      <c r="H35" s="34">
        <f t="shared" ref="H35:H40" si="17">D35-F35</f>
        <v>2470</v>
      </c>
      <c r="I35" s="37">
        <f t="shared" si="3"/>
        <v>99.236641221374043</v>
      </c>
      <c r="J35" s="48">
        <v>1</v>
      </c>
      <c r="K35" s="39">
        <f t="shared" si="4"/>
        <v>4.048582995951417E-2</v>
      </c>
      <c r="L35" s="65">
        <v>1977</v>
      </c>
      <c r="M35" s="39">
        <f t="shared" si="5"/>
        <v>80.040485829959508</v>
      </c>
      <c r="N35" s="48">
        <v>13</v>
      </c>
      <c r="O35" s="39">
        <f t="shared" si="6"/>
        <v>0.52631578947368418</v>
      </c>
      <c r="P35" s="48">
        <v>12</v>
      </c>
      <c r="Q35" s="39">
        <f t="shared" si="7"/>
        <v>0.48582995951417002</v>
      </c>
      <c r="R35" s="48">
        <v>311</v>
      </c>
      <c r="S35" s="41">
        <f t="shared" si="8"/>
        <v>12.591093117408906</v>
      </c>
      <c r="T35" s="48">
        <v>155</v>
      </c>
      <c r="U35" s="42">
        <f t="shared" si="9"/>
        <v>6.2753036437246967</v>
      </c>
      <c r="V35" s="48">
        <v>0</v>
      </c>
      <c r="W35" s="41">
        <f t="shared" si="10"/>
        <v>0</v>
      </c>
      <c r="X35" s="48">
        <v>1</v>
      </c>
      <c r="Y35" s="43">
        <f t="shared" si="11"/>
        <v>4.048582995951417E-2</v>
      </c>
    </row>
    <row r="36" spans="1:27" x14ac:dyDescent="0.25">
      <c r="A36" s="62"/>
      <c r="B36" s="63" t="s">
        <v>40</v>
      </c>
      <c r="C36" s="64">
        <v>3915</v>
      </c>
      <c r="D36" s="47">
        <v>3780</v>
      </c>
      <c r="E36" s="35">
        <f t="shared" si="1"/>
        <v>96.551724137931032</v>
      </c>
      <c r="F36" s="48">
        <v>26</v>
      </c>
      <c r="G36" s="37">
        <f t="shared" si="2"/>
        <v>0.68783068783068779</v>
      </c>
      <c r="H36" s="34">
        <f t="shared" si="17"/>
        <v>3754</v>
      </c>
      <c r="I36" s="37">
        <f t="shared" si="3"/>
        <v>99.312169312169317</v>
      </c>
      <c r="J36" s="48">
        <v>1</v>
      </c>
      <c r="K36" s="39">
        <f t="shared" si="4"/>
        <v>2.6638252530633989E-2</v>
      </c>
      <c r="L36" s="48">
        <v>3220</v>
      </c>
      <c r="M36" s="39">
        <f t="shared" si="5"/>
        <v>85.775173148641443</v>
      </c>
      <c r="N36" s="48">
        <v>39</v>
      </c>
      <c r="O36" s="39">
        <f t="shared" si="6"/>
        <v>1.0388918486947256</v>
      </c>
      <c r="P36" s="48">
        <v>19</v>
      </c>
      <c r="Q36" s="39">
        <f t="shared" si="7"/>
        <v>0.50612679808204586</v>
      </c>
      <c r="R36" s="48">
        <v>348</v>
      </c>
      <c r="S36" s="41">
        <f t="shared" si="8"/>
        <v>9.2701118806606289</v>
      </c>
      <c r="T36" s="48">
        <v>121</v>
      </c>
      <c r="U36" s="42">
        <f t="shared" si="9"/>
        <v>3.2232285562067129</v>
      </c>
      <c r="V36" s="48">
        <v>1</v>
      </c>
      <c r="W36" s="41">
        <f t="shared" si="10"/>
        <v>2.6638252530633989E-2</v>
      </c>
      <c r="X36" s="48">
        <v>5</v>
      </c>
      <c r="Y36" s="43">
        <f t="shared" si="11"/>
        <v>0.13319126265316994</v>
      </c>
    </row>
    <row r="37" spans="1:27" x14ac:dyDescent="0.25">
      <c r="A37" s="62"/>
      <c r="B37" s="63" t="s">
        <v>41</v>
      </c>
      <c r="C37" s="64">
        <v>1048</v>
      </c>
      <c r="D37" s="47">
        <v>1054</v>
      </c>
      <c r="E37" s="35">
        <f t="shared" si="1"/>
        <v>100.57251908396947</v>
      </c>
      <c r="F37" s="48">
        <v>21</v>
      </c>
      <c r="G37" s="37">
        <f t="shared" si="2"/>
        <v>1.9924098671726755</v>
      </c>
      <c r="H37" s="34">
        <f t="shared" si="17"/>
        <v>1033</v>
      </c>
      <c r="I37" s="37">
        <f t="shared" si="3"/>
        <v>98.007590132827318</v>
      </c>
      <c r="J37" s="48">
        <v>0</v>
      </c>
      <c r="K37" s="39">
        <f t="shared" si="4"/>
        <v>0</v>
      </c>
      <c r="L37" s="48">
        <v>607</v>
      </c>
      <c r="M37" s="39">
        <f t="shared" si="5"/>
        <v>58.760890609874153</v>
      </c>
      <c r="N37" s="48">
        <v>4</v>
      </c>
      <c r="O37" s="39">
        <f t="shared" si="6"/>
        <v>0.38722168441432719</v>
      </c>
      <c r="P37" s="48">
        <v>1</v>
      </c>
      <c r="Q37" s="39">
        <f t="shared" si="7"/>
        <v>9.6805421103581799E-2</v>
      </c>
      <c r="R37" s="48">
        <v>302</v>
      </c>
      <c r="S37" s="41">
        <f t="shared" si="8"/>
        <v>29.235237173281703</v>
      </c>
      <c r="T37" s="48">
        <v>119</v>
      </c>
      <c r="U37" s="42">
        <f t="shared" si="9"/>
        <v>11.519845111326234</v>
      </c>
      <c r="V37" s="48">
        <v>0</v>
      </c>
      <c r="W37" s="41">
        <f t="shared" si="10"/>
        <v>0</v>
      </c>
      <c r="X37" s="48">
        <v>0</v>
      </c>
      <c r="Y37" s="43">
        <f t="shared" si="11"/>
        <v>0</v>
      </c>
    </row>
    <row r="38" spans="1:27" x14ac:dyDescent="0.25">
      <c r="A38" s="62"/>
      <c r="B38" s="63" t="s">
        <v>42</v>
      </c>
      <c r="C38" s="64">
        <v>5217</v>
      </c>
      <c r="D38" s="47">
        <v>5502</v>
      </c>
      <c r="E38" s="35">
        <f t="shared" si="1"/>
        <v>105.46290971822887</v>
      </c>
      <c r="F38" s="48">
        <v>41</v>
      </c>
      <c r="G38" s="37">
        <f t="shared" si="2"/>
        <v>0.74518356961105048</v>
      </c>
      <c r="H38" s="34">
        <f t="shared" si="17"/>
        <v>5461</v>
      </c>
      <c r="I38" s="37">
        <f t="shared" si="3"/>
        <v>99.254816430388956</v>
      </c>
      <c r="J38" s="48">
        <v>0</v>
      </c>
      <c r="K38" s="39">
        <f t="shared" si="4"/>
        <v>0</v>
      </c>
      <c r="L38" s="65">
        <v>4719</v>
      </c>
      <c r="M38" s="39">
        <f t="shared" si="5"/>
        <v>86.412744918513098</v>
      </c>
      <c r="N38" s="48">
        <v>20</v>
      </c>
      <c r="O38" s="39">
        <f t="shared" si="6"/>
        <v>0.36623329060611609</v>
      </c>
      <c r="P38" s="48">
        <v>5</v>
      </c>
      <c r="Q38" s="39">
        <f t="shared" si="7"/>
        <v>9.1558322651529023E-2</v>
      </c>
      <c r="R38" s="48">
        <v>514</v>
      </c>
      <c r="S38" s="41">
        <f t="shared" si="8"/>
        <v>9.4121955685771841</v>
      </c>
      <c r="T38" s="48">
        <v>201</v>
      </c>
      <c r="U38" s="42">
        <f t="shared" si="9"/>
        <v>3.6806445705914665</v>
      </c>
      <c r="V38" s="48">
        <v>2</v>
      </c>
      <c r="W38" s="41">
        <f t="shared" si="10"/>
        <v>3.6623329060611609E-2</v>
      </c>
      <c r="X38" s="48">
        <v>0</v>
      </c>
      <c r="Y38" s="43">
        <f t="shared" si="11"/>
        <v>0</v>
      </c>
    </row>
    <row r="39" spans="1:27" x14ac:dyDescent="0.25">
      <c r="A39" s="62"/>
      <c r="B39" s="63" t="s">
        <v>42</v>
      </c>
      <c r="C39" s="64">
        <v>1712</v>
      </c>
      <c r="D39" s="47">
        <v>1704</v>
      </c>
      <c r="E39" s="35">
        <f t="shared" si="1"/>
        <v>99.532710280373834</v>
      </c>
      <c r="F39" s="48">
        <v>22</v>
      </c>
      <c r="G39" s="37">
        <f t="shared" si="2"/>
        <v>1.2910798122065728</v>
      </c>
      <c r="H39" s="34">
        <f t="shared" si="17"/>
        <v>1682</v>
      </c>
      <c r="I39" s="37">
        <f t="shared" si="3"/>
        <v>98.708920187793424</v>
      </c>
      <c r="J39" s="48">
        <v>2</v>
      </c>
      <c r="K39" s="39">
        <f t="shared" si="4"/>
        <v>0.11890606420927467</v>
      </c>
      <c r="L39" s="48">
        <v>1172</v>
      </c>
      <c r="M39" s="39">
        <f t="shared" si="5"/>
        <v>69.678953626634964</v>
      </c>
      <c r="N39" s="48">
        <v>23</v>
      </c>
      <c r="O39" s="39">
        <f t="shared" si="6"/>
        <v>1.3674197384066586</v>
      </c>
      <c r="P39" s="48">
        <v>10</v>
      </c>
      <c r="Q39" s="39">
        <f t="shared" si="7"/>
        <v>0.59453032104637338</v>
      </c>
      <c r="R39" s="48">
        <v>319</v>
      </c>
      <c r="S39" s="41">
        <f t="shared" si="8"/>
        <v>18.96551724137931</v>
      </c>
      <c r="T39" s="48">
        <v>145</v>
      </c>
      <c r="U39" s="42">
        <f t="shared" si="9"/>
        <v>8.6206896551724146</v>
      </c>
      <c r="V39" s="48">
        <v>2</v>
      </c>
      <c r="W39" s="41">
        <f t="shared" si="10"/>
        <v>0.11890606420927467</v>
      </c>
      <c r="X39" s="48">
        <v>9</v>
      </c>
      <c r="Y39" s="43">
        <f t="shared" si="11"/>
        <v>0.53507728894173601</v>
      </c>
    </row>
    <row r="40" spans="1:27" x14ac:dyDescent="0.25">
      <c r="A40" s="62"/>
      <c r="B40" s="63" t="s">
        <v>43</v>
      </c>
      <c r="C40" s="64">
        <v>1845</v>
      </c>
      <c r="D40" s="47">
        <v>1849</v>
      </c>
      <c r="E40" s="35">
        <f t="shared" si="1"/>
        <v>100.21680216802169</v>
      </c>
      <c r="F40" s="48">
        <v>24</v>
      </c>
      <c r="G40" s="37">
        <f t="shared" si="2"/>
        <v>1.2979989183342346</v>
      </c>
      <c r="H40" s="34">
        <f t="shared" si="17"/>
        <v>1825</v>
      </c>
      <c r="I40" s="37">
        <f t="shared" si="3"/>
        <v>98.70200108166577</v>
      </c>
      <c r="J40" s="48">
        <v>0</v>
      </c>
      <c r="K40" s="39">
        <f t="shared" si="4"/>
        <v>0</v>
      </c>
      <c r="L40" s="48">
        <v>1403</v>
      </c>
      <c r="M40" s="39">
        <f t="shared" si="5"/>
        <v>76.876712328767127</v>
      </c>
      <c r="N40" s="48">
        <v>4</v>
      </c>
      <c r="O40" s="39">
        <f t="shared" si="6"/>
        <v>0.21917808219178081</v>
      </c>
      <c r="P40" s="48">
        <v>0</v>
      </c>
      <c r="Q40" s="39">
        <f t="shared" si="7"/>
        <v>0</v>
      </c>
      <c r="R40" s="48">
        <v>238</v>
      </c>
      <c r="S40" s="41">
        <f t="shared" si="8"/>
        <v>13.04109589041096</v>
      </c>
      <c r="T40" s="48">
        <v>180</v>
      </c>
      <c r="U40" s="42">
        <f t="shared" si="9"/>
        <v>9.8630136986301373</v>
      </c>
      <c r="V40" s="48">
        <v>0</v>
      </c>
      <c r="W40" s="41">
        <f t="shared" si="10"/>
        <v>0</v>
      </c>
      <c r="X40" s="48">
        <v>0</v>
      </c>
      <c r="Y40" s="43">
        <f t="shared" si="11"/>
        <v>0</v>
      </c>
    </row>
    <row r="41" spans="1:27" x14ac:dyDescent="0.25">
      <c r="A41" s="489" t="s">
        <v>20</v>
      </c>
      <c r="B41" s="490"/>
      <c r="C41" s="61">
        <f>SUM(C35:C40)</f>
        <v>16234</v>
      </c>
      <c r="D41" s="61">
        <f t="shared" ref="D41:X41" si="18">SUM(D35:D40)</f>
        <v>16378</v>
      </c>
      <c r="E41" s="51">
        <f t="shared" si="1"/>
        <v>100.88702722680793</v>
      </c>
      <c r="F41" s="61">
        <f t="shared" si="18"/>
        <v>153</v>
      </c>
      <c r="G41" s="52">
        <f t="shared" si="2"/>
        <v>0.93417999755769932</v>
      </c>
      <c r="H41" s="61">
        <f t="shared" si="18"/>
        <v>16225</v>
      </c>
      <c r="I41" s="52">
        <f t="shared" si="3"/>
        <v>99.065820002442294</v>
      </c>
      <c r="J41" s="61">
        <f t="shared" si="18"/>
        <v>4</v>
      </c>
      <c r="K41" s="53">
        <f t="shared" si="4"/>
        <v>2.465331278890601E-2</v>
      </c>
      <c r="L41" s="61">
        <f t="shared" si="18"/>
        <v>13098</v>
      </c>
      <c r="M41" s="53">
        <f t="shared" si="5"/>
        <v>80.727272727272734</v>
      </c>
      <c r="N41" s="61">
        <f t="shared" si="18"/>
        <v>103</v>
      </c>
      <c r="O41" s="53">
        <f t="shared" si="6"/>
        <v>0.63482280431432969</v>
      </c>
      <c r="P41" s="61">
        <f t="shared" si="18"/>
        <v>47</v>
      </c>
      <c r="Q41" s="53">
        <f t="shared" si="7"/>
        <v>0.2896764252696456</v>
      </c>
      <c r="R41" s="61">
        <f t="shared" si="18"/>
        <v>2032</v>
      </c>
      <c r="S41" s="54">
        <f t="shared" si="8"/>
        <v>12.523882896764253</v>
      </c>
      <c r="T41" s="61">
        <f t="shared" si="18"/>
        <v>921</v>
      </c>
      <c r="U41" s="55">
        <f t="shared" si="9"/>
        <v>5.676425269645609</v>
      </c>
      <c r="V41" s="61">
        <f t="shared" si="18"/>
        <v>5</v>
      </c>
      <c r="W41" s="54">
        <f t="shared" si="10"/>
        <v>3.0816640986132512E-2</v>
      </c>
      <c r="X41" s="61">
        <f t="shared" si="18"/>
        <v>15</v>
      </c>
      <c r="Y41" s="56">
        <f t="shared" si="11"/>
        <v>9.2449922958397532E-2</v>
      </c>
    </row>
    <row r="42" spans="1:27" s="9" customFormat="1" x14ac:dyDescent="0.25">
      <c r="A42" s="66"/>
      <c r="B42" s="67"/>
      <c r="C42" s="64"/>
      <c r="D42" s="64"/>
      <c r="E42" s="68"/>
      <c r="F42" s="64"/>
      <c r="G42" s="37"/>
      <c r="H42" s="64"/>
      <c r="I42" s="37"/>
      <c r="J42" s="64"/>
      <c r="K42" s="69"/>
      <c r="L42" s="64"/>
      <c r="M42" s="69"/>
      <c r="N42" s="64"/>
      <c r="O42" s="69"/>
      <c r="P42" s="64"/>
      <c r="Q42" s="69"/>
      <c r="R42" s="64"/>
      <c r="S42" s="70"/>
      <c r="T42" s="64"/>
      <c r="U42" s="71"/>
      <c r="V42" s="64"/>
      <c r="W42" s="70"/>
      <c r="X42" s="64"/>
      <c r="Y42" s="72"/>
    </row>
    <row r="43" spans="1:27" x14ac:dyDescent="0.25">
      <c r="A43" s="62" t="s">
        <v>44</v>
      </c>
      <c r="B43" s="63" t="s">
        <v>45</v>
      </c>
      <c r="C43" s="64">
        <v>1310</v>
      </c>
      <c r="D43" s="47">
        <v>1310</v>
      </c>
      <c r="E43" s="35">
        <f t="shared" si="1"/>
        <v>100</v>
      </c>
      <c r="F43" s="48">
        <v>23</v>
      </c>
      <c r="G43" s="37">
        <f t="shared" si="2"/>
        <v>1.7557251908396947</v>
      </c>
      <c r="H43" s="34">
        <f t="shared" ref="H43:H48" si="19">D43-F43</f>
        <v>1287</v>
      </c>
      <c r="I43" s="37">
        <f t="shared" si="3"/>
        <v>98.244274809160302</v>
      </c>
      <c r="J43" s="48">
        <v>0</v>
      </c>
      <c r="K43" s="39">
        <f t="shared" si="4"/>
        <v>0</v>
      </c>
      <c r="L43" s="48">
        <v>864</v>
      </c>
      <c r="M43" s="39">
        <f t="shared" si="5"/>
        <v>67.132867132867133</v>
      </c>
      <c r="N43" s="48">
        <v>4</v>
      </c>
      <c r="O43" s="39">
        <f t="shared" si="6"/>
        <v>0.31080031080031079</v>
      </c>
      <c r="P43" s="48">
        <v>1</v>
      </c>
      <c r="Q43" s="39">
        <f t="shared" si="7"/>
        <v>7.7700077700077697E-2</v>
      </c>
      <c r="R43" s="48">
        <v>312</v>
      </c>
      <c r="S43" s="41">
        <f t="shared" si="8"/>
        <v>24.242424242424242</v>
      </c>
      <c r="T43" s="48">
        <v>106</v>
      </c>
      <c r="U43" s="42">
        <f t="shared" si="9"/>
        <v>8.2362082362082365</v>
      </c>
      <c r="V43" s="48">
        <v>0</v>
      </c>
      <c r="W43" s="41">
        <f t="shared" si="10"/>
        <v>0</v>
      </c>
      <c r="X43" s="48">
        <v>0</v>
      </c>
      <c r="Y43" s="43">
        <f t="shared" si="11"/>
        <v>0</v>
      </c>
    </row>
    <row r="44" spans="1:27" x14ac:dyDescent="0.25">
      <c r="A44" s="62"/>
      <c r="B44" s="63" t="s">
        <v>46</v>
      </c>
      <c r="C44" s="64">
        <v>1395</v>
      </c>
      <c r="D44" s="47">
        <v>1375</v>
      </c>
      <c r="E44" s="35">
        <f t="shared" si="1"/>
        <v>98.566308243727605</v>
      </c>
      <c r="F44" s="48">
        <v>22</v>
      </c>
      <c r="G44" s="37">
        <f t="shared" si="2"/>
        <v>1.6</v>
      </c>
      <c r="H44" s="34">
        <f t="shared" si="19"/>
        <v>1353</v>
      </c>
      <c r="I44" s="37">
        <f t="shared" si="3"/>
        <v>98.4</v>
      </c>
      <c r="J44" s="48">
        <v>0</v>
      </c>
      <c r="K44" s="39">
        <f t="shared" si="4"/>
        <v>0</v>
      </c>
      <c r="L44" s="48">
        <v>928</v>
      </c>
      <c r="M44" s="39">
        <f t="shared" si="5"/>
        <v>68.588322246858837</v>
      </c>
      <c r="N44" s="48">
        <v>4</v>
      </c>
      <c r="O44" s="39">
        <f t="shared" si="6"/>
        <v>0.29563932002956395</v>
      </c>
      <c r="P44" s="48">
        <v>1</v>
      </c>
      <c r="Q44" s="39">
        <f t="shared" si="7"/>
        <v>7.3909830007390986E-2</v>
      </c>
      <c r="R44" s="48">
        <v>224</v>
      </c>
      <c r="S44" s="41">
        <f t="shared" si="8"/>
        <v>16.555801921655579</v>
      </c>
      <c r="T44" s="48">
        <v>196</v>
      </c>
      <c r="U44" s="42">
        <f t="shared" si="9"/>
        <v>14.486326681448633</v>
      </c>
      <c r="V44" s="48">
        <v>0</v>
      </c>
      <c r="W44" s="41">
        <f t="shared" si="10"/>
        <v>0</v>
      </c>
      <c r="X44" s="48">
        <v>0</v>
      </c>
      <c r="Y44" s="43">
        <f t="shared" si="11"/>
        <v>0</v>
      </c>
    </row>
    <row r="45" spans="1:27" x14ac:dyDescent="0.25">
      <c r="A45" s="62"/>
      <c r="B45" s="63" t="s">
        <v>47</v>
      </c>
      <c r="C45" s="64">
        <v>1565</v>
      </c>
      <c r="D45" s="47">
        <v>1565</v>
      </c>
      <c r="E45" s="35">
        <f t="shared" si="1"/>
        <v>100</v>
      </c>
      <c r="F45" s="48">
        <v>31</v>
      </c>
      <c r="G45" s="37">
        <f t="shared" si="2"/>
        <v>1.9808306709265175</v>
      </c>
      <c r="H45" s="34">
        <f t="shared" si="19"/>
        <v>1534</v>
      </c>
      <c r="I45" s="37">
        <f t="shared" si="3"/>
        <v>98.019169329073478</v>
      </c>
      <c r="J45" s="48">
        <v>0</v>
      </c>
      <c r="K45" s="39">
        <f t="shared" si="4"/>
        <v>0</v>
      </c>
      <c r="L45" s="48">
        <v>1119</v>
      </c>
      <c r="M45" s="39">
        <f t="shared" si="5"/>
        <v>72.946544980443292</v>
      </c>
      <c r="N45" s="48">
        <v>4</v>
      </c>
      <c r="O45" s="39">
        <f t="shared" si="6"/>
        <v>0.2607561929595828</v>
      </c>
      <c r="P45" s="48">
        <v>1</v>
      </c>
      <c r="Q45" s="39">
        <f t="shared" si="7"/>
        <v>6.51890482398957E-2</v>
      </c>
      <c r="R45" s="48">
        <v>207</v>
      </c>
      <c r="S45" s="41">
        <f t="shared" si="8"/>
        <v>13.494132985658409</v>
      </c>
      <c r="T45" s="48">
        <v>203</v>
      </c>
      <c r="U45" s="42">
        <f t="shared" si="9"/>
        <v>13.233376792698827</v>
      </c>
      <c r="V45" s="48">
        <v>0</v>
      </c>
      <c r="W45" s="41">
        <f t="shared" si="10"/>
        <v>0</v>
      </c>
      <c r="X45" s="48">
        <v>0</v>
      </c>
      <c r="Y45" s="43">
        <f t="shared" si="11"/>
        <v>0</v>
      </c>
    </row>
    <row r="46" spans="1:27" x14ac:dyDescent="0.25">
      <c r="A46" s="62"/>
      <c r="B46" s="63" t="s">
        <v>47</v>
      </c>
      <c r="C46" s="64">
        <v>1120</v>
      </c>
      <c r="D46" s="47">
        <v>1121</v>
      </c>
      <c r="E46" s="35">
        <f t="shared" si="1"/>
        <v>100.08928571428571</v>
      </c>
      <c r="F46" s="48">
        <v>21</v>
      </c>
      <c r="G46" s="37">
        <f t="shared" si="2"/>
        <v>1.8733273862622659</v>
      </c>
      <c r="H46" s="34">
        <f t="shared" si="19"/>
        <v>1100</v>
      </c>
      <c r="I46" s="37">
        <f t="shared" si="3"/>
        <v>98.126672613737739</v>
      </c>
      <c r="J46" s="48">
        <v>0</v>
      </c>
      <c r="K46" s="39">
        <f t="shared" si="4"/>
        <v>0</v>
      </c>
      <c r="L46" s="48">
        <v>675</v>
      </c>
      <c r="M46" s="39">
        <f t="shared" si="5"/>
        <v>61.363636363636367</v>
      </c>
      <c r="N46" s="48">
        <v>4</v>
      </c>
      <c r="O46" s="39">
        <f t="shared" si="6"/>
        <v>0.36363636363636365</v>
      </c>
      <c r="P46" s="48">
        <v>1</v>
      </c>
      <c r="Q46" s="39">
        <f t="shared" si="7"/>
        <v>9.0909090909090912E-2</v>
      </c>
      <c r="R46" s="48">
        <v>255</v>
      </c>
      <c r="S46" s="41">
        <f t="shared" si="8"/>
        <v>23.181818181818183</v>
      </c>
      <c r="T46" s="48">
        <v>165</v>
      </c>
      <c r="U46" s="42">
        <f t="shared" si="9"/>
        <v>15</v>
      </c>
      <c r="V46" s="48">
        <v>0</v>
      </c>
      <c r="W46" s="41">
        <f t="shared" si="10"/>
        <v>0</v>
      </c>
      <c r="X46" s="48">
        <v>0</v>
      </c>
      <c r="Y46" s="43">
        <f t="shared" si="11"/>
        <v>0</v>
      </c>
    </row>
    <row r="47" spans="1:27" x14ac:dyDescent="0.25">
      <c r="A47" s="62"/>
      <c r="B47" s="63" t="s">
        <v>48</v>
      </c>
      <c r="C47" s="64">
        <v>929</v>
      </c>
      <c r="D47" s="47">
        <v>929</v>
      </c>
      <c r="E47" s="35">
        <f t="shared" si="1"/>
        <v>100</v>
      </c>
      <c r="F47" s="48">
        <v>16</v>
      </c>
      <c r="G47" s="37">
        <f t="shared" si="2"/>
        <v>1.7222820236813778</v>
      </c>
      <c r="H47" s="34">
        <f t="shared" si="19"/>
        <v>913</v>
      </c>
      <c r="I47" s="37">
        <f t="shared" si="3"/>
        <v>98.277717976318627</v>
      </c>
      <c r="J47" s="48">
        <v>1</v>
      </c>
      <c r="K47" s="39">
        <f t="shared" si="4"/>
        <v>0.10952902519167579</v>
      </c>
      <c r="L47" s="48">
        <v>397</v>
      </c>
      <c r="M47" s="39">
        <f t="shared" si="5"/>
        <v>43.48302300109529</v>
      </c>
      <c r="N47" s="48">
        <v>35</v>
      </c>
      <c r="O47" s="39">
        <f t="shared" si="6"/>
        <v>3.833515881708653</v>
      </c>
      <c r="P47" s="48">
        <v>6</v>
      </c>
      <c r="Q47" s="39">
        <f t="shared" si="7"/>
        <v>0.65717415115005473</v>
      </c>
      <c r="R47" s="48">
        <v>289</v>
      </c>
      <c r="S47" s="41">
        <f t="shared" si="8"/>
        <v>31.653888280394305</v>
      </c>
      <c r="T47" s="48">
        <v>180</v>
      </c>
      <c r="U47" s="42">
        <f t="shared" si="9"/>
        <v>19.715224534501644</v>
      </c>
      <c r="V47" s="48">
        <v>2</v>
      </c>
      <c r="W47" s="41">
        <f t="shared" si="10"/>
        <v>0.21905805038335158</v>
      </c>
      <c r="X47" s="48">
        <v>3</v>
      </c>
      <c r="Y47" s="43">
        <f t="shared" si="11"/>
        <v>0.32858707557502737</v>
      </c>
    </row>
    <row r="48" spans="1:27" x14ac:dyDescent="0.25">
      <c r="A48" s="62"/>
      <c r="B48" s="63" t="s">
        <v>49</v>
      </c>
      <c r="C48" s="64">
        <v>1395</v>
      </c>
      <c r="D48" s="47">
        <v>1375</v>
      </c>
      <c r="E48" s="35">
        <f t="shared" si="1"/>
        <v>98.566308243727605</v>
      </c>
      <c r="F48" s="48">
        <v>23</v>
      </c>
      <c r="G48" s="37">
        <f t="shared" si="2"/>
        <v>1.6727272727272726</v>
      </c>
      <c r="H48" s="34">
        <f t="shared" si="19"/>
        <v>1352</v>
      </c>
      <c r="I48" s="37">
        <f t="shared" si="3"/>
        <v>98.327272727272728</v>
      </c>
      <c r="J48" s="48">
        <v>0</v>
      </c>
      <c r="K48" s="39">
        <f t="shared" si="4"/>
        <v>0</v>
      </c>
      <c r="L48" s="48">
        <v>482</v>
      </c>
      <c r="M48" s="39">
        <f t="shared" si="5"/>
        <v>35.650887573964496</v>
      </c>
      <c r="N48" s="48">
        <v>4</v>
      </c>
      <c r="O48" s="39">
        <f t="shared" si="6"/>
        <v>0.29585798816568049</v>
      </c>
      <c r="P48" s="48">
        <v>0</v>
      </c>
      <c r="Q48" s="39">
        <f t="shared" si="7"/>
        <v>0</v>
      </c>
      <c r="R48" s="48">
        <v>578</v>
      </c>
      <c r="S48" s="41">
        <f t="shared" si="8"/>
        <v>42.751479289940825</v>
      </c>
      <c r="T48" s="48">
        <v>288</v>
      </c>
      <c r="U48" s="42">
        <f t="shared" si="9"/>
        <v>21.301775147928993</v>
      </c>
      <c r="V48" s="48">
        <v>0</v>
      </c>
      <c r="W48" s="41">
        <f t="shared" si="10"/>
        <v>0</v>
      </c>
      <c r="X48" s="48">
        <v>0</v>
      </c>
      <c r="Y48" s="43">
        <f t="shared" si="11"/>
        <v>0</v>
      </c>
    </row>
    <row r="49" spans="1:27" x14ac:dyDescent="0.25">
      <c r="A49" s="489" t="s">
        <v>20</v>
      </c>
      <c r="B49" s="490"/>
      <c r="C49" s="61">
        <f>SUM(C43:C48)</f>
        <v>7714</v>
      </c>
      <c r="D49" s="61">
        <f t="shared" ref="D49:X49" si="20">SUM(D43:D48)</f>
        <v>7675</v>
      </c>
      <c r="E49" s="51">
        <f t="shared" si="1"/>
        <v>99.494425719471096</v>
      </c>
      <c r="F49" s="61">
        <f t="shared" si="20"/>
        <v>136</v>
      </c>
      <c r="G49" s="52">
        <f t="shared" si="2"/>
        <v>1.771986970684039</v>
      </c>
      <c r="H49" s="61">
        <f t="shared" si="20"/>
        <v>7539</v>
      </c>
      <c r="I49" s="52">
        <f t="shared" si="3"/>
        <v>98.22801302931596</v>
      </c>
      <c r="J49" s="61">
        <f t="shared" si="20"/>
        <v>1</v>
      </c>
      <c r="K49" s="53">
        <f t="shared" si="4"/>
        <v>1.326435866825839E-2</v>
      </c>
      <c r="L49" s="61">
        <f t="shared" si="20"/>
        <v>4465</v>
      </c>
      <c r="M49" s="53">
        <f t="shared" si="5"/>
        <v>59.225361453773708</v>
      </c>
      <c r="N49" s="61">
        <f t="shared" si="20"/>
        <v>55</v>
      </c>
      <c r="O49" s="53">
        <f t="shared" si="6"/>
        <v>0.72953972675421142</v>
      </c>
      <c r="P49" s="61">
        <f t="shared" si="20"/>
        <v>10</v>
      </c>
      <c r="Q49" s="53">
        <f t="shared" si="7"/>
        <v>0.13264358668258389</v>
      </c>
      <c r="R49" s="61">
        <f t="shared" si="20"/>
        <v>1865</v>
      </c>
      <c r="S49" s="54">
        <f t="shared" si="8"/>
        <v>24.738028916301896</v>
      </c>
      <c r="T49" s="61">
        <f t="shared" si="20"/>
        <v>1138</v>
      </c>
      <c r="U49" s="55">
        <f t="shared" si="9"/>
        <v>15.094840164478047</v>
      </c>
      <c r="V49" s="61">
        <f t="shared" si="20"/>
        <v>2</v>
      </c>
      <c r="W49" s="54">
        <f t="shared" si="10"/>
        <v>2.652871733651678E-2</v>
      </c>
      <c r="X49" s="61">
        <f t="shared" si="20"/>
        <v>3</v>
      </c>
      <c r="Y49" s="56">
        <f t="shared" si="11"/>
        <v>3.979307600477517E-2</v>
      </c>
      <c r="AA49" s="8"/>
    </row>
    <row r="50" spans="1:27" x14ac:dyDescent="0.25">
      <c r="A50" s="62" t="s">
        <v>50</v>
      </c>
      <c r="B50" s="63" t="s">
        <v>51</v>
      </c>
      <c r="C50" s="64">
        <v>1441</v>
      </c>
      <c r="D50" s="47">
        <v>1438</v>
      </c>
      <c r="E50" s="35">
        <f t="shared" si="1"/>
        <v>99.791811242192921</v>
      </c>
      <c r="F50" s="48">
        <v>14</v>
      </c>
      <c r="G50" s="37">
        <f t="shared" si="2"/>
        <v>0.97357440890125169</v>
      </c>
      <c r="H50" s="34">
        <f t="shared" ref="H50:H55" si="21">D50-F50</f>
        <v>1424</v>
      </c>
      <c r="I50" s="37">
        <f t="shared" si="3"/>
        <v>99.026425591098743</v>
      </c>
      <c r="J50" s="48">
        <v>0</v>
      </c>
      <c r="K50" s="39">
        <f t="shared" si="4"/>
        <v>0</v>
      </c>
      <c r="L50" s="48">
        <v>992</v>
      </c>
      <c r="M50" s="39">
        <f t="shared" si="5"/>
        <v>69.662921348314612</v>
      </c>
      <c r="N50" s="48">
        <v>4</v>
      </c>
      <c r="O50" s="39">
        <f t="shared" si="6"/>
        <v>0.2808988764044944</v>
      </c>
      <c r="P50" s="48">
        <v>0</v>
      </c>
      <c r="Q50" s="39">
        <f t="shared" si="7"/>
        <v>0</v>
      </c>
      <c r="R50" s="48">
        <v>290</v>
      </c>
      <c r="S50" s="41">
        <f t="shared" si="8"/>
        <v>20.365168539325843</v>
      </c>
      <c r="T50" s="48">
        <v>138</v>
      </c>
      <c r="U50" s="42">
        <f t="shared" si="9"/>
        <v>9.691011235955056</v>
      </c>
      <c r="V50" s="48">
        <v>0</v>
      </c>
      <c r="W50" s="41">
        <f t="shared" si="10"/>
        <v>0</v>
      </c>
      <c r="X50" s="48">
        <v>0</v>
      </c>
      <c r="Y50" s="43">
        <f t="shared" si="11"/>
        <v>0</v>
      </c>
    </row>
    <row r="51" spans="1:27" x14ac:dyDescent="0.25">
      <c r="A51" s="62"/>
      <c r="B51" s="63" t="s">
        <v>52</v>
      </c>
      <c r="C51" s="64">
        <v>1846</v>
      </c>
      <c r="D51" s="47">
        <v>1865</v>
      </c>
      <c r="E51" s="35">
        <f t="shared" si="1"/>
        <v>101.02925243770314</v>
      </c>
      <c r="F51" s="48">
        <v>21</v>
      </c>
      <c r="G51" s="37">
        <f t="shared" si="2"/>
        <v>1.126005361930295</v>
      </c>
      <c r="H51" s="34">
        <f t="shared" si="21"/>
        <v>1844</v>
      </c>
      <c r="I51" s="37">
        <f t="shared" si="3"/>
        <v>98.873994638069703</v>
      </c>
      <c r="J51" s="48">
        <v>0</v>
      </c>
      <c r="K51" s="39">
        <f t="shared" si="4"/>
        <v>0</v>
      </c>
      <c r="L51" s="48">
        <v>1519</v>
      </c>
      <c r="M51" s="39">
        <f t="shared" si="5"/>
        <v>82.375271149674617</v>
      </c>
      <c r="N51" s="48">
        <v>4</v>
      </c>
      <c r="O51" s="39">
        <f t="shared" si="6"/>
        <v>0.21691973969631237</v>
      </c>
      <c r="P51" s="48">
        <v>0</v>
      </c>
      <c r="Q51" s="39">
        <f t="shared" si="7"/>
        <v>0</v>
      </c>
      <c r="R51" s="48">
        <v>199</v>
      </c>
      <c r="S51" s="41">
        <f t="shared" si="8"/>
        <v>10.79175704989154</v>
      </c>
      <c r="T51" s="48">
        <v>122</v>
      </c>
      <c r="U51" s="42">
        <f t="shared" si="9"/>
        <v>6.6160520607375268</v>
      </c>
      <c r="V51" s="48">
        <v>0</v>
      </c>
      <c r="W51" s="41">
        <f t="shared" si="10"/>
        <v>0</v>
      </c>
      <c r="X51" s="48">
        <v>0</v>
      </c>
      <c r="Y51" s="43">
        <f t="shared" si="11"/>
        <v>0</v>
      </c>
    </row>
    <row r="52" spans="1:27" x14ac:dyDescent="0.25">
      <c r="A52" s="62"/>
      <c r="B52" s="63" t="s">
        <v>53</v>
      </c>
      <c r="C52" s="64">
        <v>2377</v>
      </c>
      <c r="D52" s="47">
        <v>2357</v>
      </c>
      <c r="E52" s="35">
        <f t="shared" si="1"/>
        <v>99.158603281447199</v>
      </c>
      <c r="F52" s="48">
        <v>25</v>
      </c>
      <c r="G52" s="37">
        <f t="shared" si="2"/>
        <v>1.0606703436571914</v>
      </c>
      <c r="H52" s="34">
        <f t="shared" si="21"/>
        <v>2332</v>
      </c>
      <c r="I52" s="37">
        <f t="shared" si="3"/>
        <v>98.939329656342807</v>
      </c>
      <c r="J52" s="48">
        <v>0</v>
      </c>
      <c r="K52" s="39">
        <f t="shared" si="4"/>
        <v>0</v>
      </c>
      <c r="L52" s="48">
        <v>1774</v>
      </c>
      <c r="M52" s="39">
        <f t="shared" si="5"/>
        <v>76.072041166380785</v>
      </c>
      <c r="N52" s="48">
        <v>17</v>
      </c>
      <c r="O52" s="39">
        <f t="shared" si="6"/>
        <v>0.72898799313893659</v>
      </c>
      <c r="P52" s="48">
        <v>8</v>
      </c>
      <c r="Q52" s="39">
        <f t="shared" si="7"/>
        <v>0.34305317324185247</v>
      </c>
      <c r="R52" s="48">
        <v>127</v>
      </c>
      <c r="S52" s="41">
        <f t="shared" si="8"/>
        <v>5.4459691252144085</v>
      </c>
      <c r="T52" s="48">
        <v>402</v>
      </c>
      <c r="U52" s="42">
        <f t="shared" si="9"/>
        <v>17.238421955403087</v>
      </c>
      <c r="V52" s="48">
        <v>0</v>
      </c>
      <c r="W52" s="41">
        <f t="shared" si="10"/>
        <v>0</v>
      </c>
      <c r="X52" s="48">
        <v>4</v>
      </c>
      <c r="Y52" s="43">
        <f t="shared" si="11"/>
        <v>0.17152658662092624</v>
      </c>
    </row>
    <row r="53" spans="1:27" x14ac:dyDescent="0.25">
      <c r="A53" s="62"/>
      <c r="B53" s="63" t="s">
        <v>54</v>
      </c>
      <c r="C53" s="64">
        <v>2129</v>
      </c>
      <c r="D53" s="47">
        <v>2109</v>
      </c>
      <c r="E53" s="35">
        <f t="shared" si="1"/>
        <v>99.060591827148897</v>
      </c>
      <c r="F53" s="48">
        <v>21</v>
      </c>
      <c r="G53" s="37">
        <f t="shared" si="2"/>
        <v>0.99573257467994314</v>
      </c>
      <c r="H53" s="34">
        <f t="shared" si="21"/>
        <v>2088</v>
      </c>
      <c r="I53" s="37">
        <f t="shared" si="3"/>
        <v>99.004267425320052</v>
      </c>
      <c r="J53" s="48">
        <v>0</v>
      </c>
      <c r="K53" s="39">
        <f t="shared" si="4"/>
        <v>0</v>
      </c>
      <c r="L53" s="48">
        <v>1663</v>
      </c>
      <c r="M53" s="39">
        <f t="shared" si="5"/>
        <v>79.645593869731798</v>
      </c>
      <c r="N53" s="48">
        <v>6</v>
      </c>
      <c r="O53" s="39">
        <f t="shared" si="6"/>
        <v>0.28735632183908044</v>
      </c>
      <c r="P53" s="48">
        <v>1</v>
      </c>
      <c r="Q53" s="39">
        <f t="shared" si="7"/>
        <v>4.7892720306513412E-2</v>
      </c>
      <c r="R53" s="48">
        <v>192</v>
      </c>
      <c r="S53" s="41">
        <f t="shared" si="8"/>
        <v>9.1954022988505741</v>
      </c>
      <c r="T53" s="48">
        <v>226</v>
      </c>
      <c r="U53" s="42">
        <f t="shared" si="9"/>
        <v>10.82375478927203</v>
      </c>
      <c r="V53" s="48">
        <v>0</v>
      </c>
      <c r="W53" s="41">
        <f t="shared" si="10"/>
        <v>0</v>
      </c>
      <c r="X53" s="48">
        <v>0</v>
      </c>
      <c r="Y53" s="43">
        <f t="shared" si="11"/>
        <v>0</v>
      </c>
    </row>
    <row r="54" spans="1:27" x14ac:dyDescent="0.25">
      <c r="A54" s="62"/>
      <c r="B54" s="63" t="s">
        <v>55</v>
      </c>
      <c r="C54" s="64">
        <v>1359</v>
      </c>
      <c r="D54" s="47">
        <v>1349</v>
      </c>
      <c r="E54" s="35">
        <f t="shared" si="1"/>
        <v>99.26416482707873</v>
      </c>
      <c r="F54" s="48">
        <v>22</v>
      </c>
      <c r="G54" s="37">
        <f t="shared" si="2"/>
        <v>1.6308376575240919</v>
      </c>
      <c r="H54" s="34">
        <f t="shared" si="21"/>
        <v>1327</v>
      </c>
      <c r="I54" s="37">
        <f t="shared" si="3"/>
        <v>98.369162342475903</v>
      </c>
      <c r="J54" s="48">
        <v>1</v>
      </c>
      <c r="K54" s="39">
        <f t="shared" si="4"/>
        <v>7.5357950263752832E-2</v>
      </c>
      <c r="L54" s="48">
        <v>898</v>
      </c>
      <c r="M54" s="39">
        <f t="shared" si="5"/>
        <v>67.671439336850042</v>
      </c>
      <c r="N54" s="48">
        <v>6</v>
      </c>
      <c r="O54" s="39">
        <f t="shared" si="6"/>
        <v>0.45214770158251694</v>
      </c>
      <c r="P54" s="48">
        <v>1</v>
      </c>
      <c r="Q54" s="39">
        <f t="shared" si="7"/>
        <v>7.5357950263752832E-2</v>
      </c>
      <c r="R54" s="48">
        <v>201</v>
      </c>
      <c r="S54" s="41">
        <f t="shared" si="8"/>
        <v>15.146948003014318</v>
      </c>
      <c r="T54" s="48">
        <v>220</v>
      </c>
      <c r="U54" s="42">
        <f t="shared" si="9"/>
        <v>16.578749058025622</v>
      </c>
      <c r="V54" s="48">
        <v>0</v>
      </c>
      <c r="W54" s="41">
        <f t="shared" si="10"/>
        <v>0</v>
      </c>
      <c r="X54" s="48">
        <v>0</v>
      </c>
      <c r="Y54" s="43">
        <f t="shared" si="11"/>
        <v>0</v>
      </c>
    </row>
    <row r="55" spans="1:27" x14ac:dyDescent="0.25">
      <c r="A55" s="62"/>
      <c r="B55" s="63" t="s">
        <v>56</v>
      </c>
      <c r="C55" s="64">
        <v>1751</v>
      </c>
      <c r="D55" s="47">
        <v>1738</v>
      </c>
      <c r="E55" s="35">
        <f t="shared" si="1"/>
        <v>99.257567104511708</v>
      </c>
      <c r="F55" s="48">
        <v>17</v>
      </c>
      <c r="G55" s="37">
        <f t="shared" si="2"/>
        <v>0.97813578826237058</v>
      </c>
      <c r="H55" s="34">
        <f t="shared" si="21"/>
        <v>1721</v>
      </c>
      <c r="I55" s="37">
        <f t="shared" si="3"/>
        <v>99.021864211737636</v>
      </c>
      <c r="J55" s="48">
        <v>1</v>
      </c>
      <c r="K55" s="39">
        <f t="shared" si="4"/>
        <v>5.8105752469494482E-2</v>
      </c>
      <c r="L55" s="48">
        <v>1289</v>
      </c>
      <c r="M55" s="39">
        <f t="shared" si="5"/>
        <v>74.898314933178384</v>
      </c>
      <c r="N55" s="48">
        <v>6</v>
      </c>
      <c r="O55" s="39">
        <f t="shared" si="6"/>
        <v>0.34863451481696689</v>
      </c>
      <c r="P55" s="48">
        <v>1</v>
      </c>
      <c r="Q55" s="39">
        <f t="shared" si="7"/>
        <v>5.8105752469494482E-2</v>
      </c>
      <c r="R55" s="48">
        <v>133</v>
      </c>
      <c r="S55" s="41">
        <f t="shared" si="8"/>
        <v>7.728065078442766</v>
      </c>
      <c r="T55" s="48">
        <v>291</v>
      </c>
      <c r="U55" s="42">
        <f t="shared" si="9"/>
        <v>16.908773968622892</v>
      </c>
      <c r="V55" s="48">
        <v>0</v>
      </c>
      <c r="W55" s="41">
        <f t="shared" si="10"/>
        <v>0</v>
      </c>
      <c r="X55" s="48">
        <v>0</v>
      </c>
      <c r="Y55" s="43">
        <f t="shared" si="11"/>
        <v>0</v>
      </c>
    </row>
    <row r="56" spans="1:27" x14ac:dyDescent="0.25">
      <c r="A56" s="489" t="s">
        <v>20</v>
      </c>
      <c r="B56" s="490"/>
      <c r="C56" s="61">
        <f>SUM(C50:C55)</f>
        <v>10903</v>
      </c>
      <c r="D56" s="61">
        <f t="shared" ref="D56:X56" si="22">SUM(D50:D55)</f>
        <v>10856</v>
      </c>
      <c r="E56" s="51">
        <f t="shared" si="1"/>
        <v>99.56892598367422</v>
      </c>
      <c r="F56" s="61">
        <f t="shared" si="22"/>
        <v>120</v>
      </c>
      <c r="G56" s="52">
        <f t="shared" si="2"/>
        <v>1.105379513633014</v>
      </c>
      <c r="H56" s="61">
        <f t="shared" si="22"/>
        <v>10736</v>
      </c>
      <c r="I56" s="52">
        <f t="shared" si="3"/>
        <v>98.894620486366989</v>
      </c>
      <c r="J56" s="61">
        <f t="shared" si="22"/>
        <v>2</v>
      </c>
      <c r="K56" s="53">
        <f t="shared" si="4"/>
        <v>1.8628912071535022E-2</v>
      </c>
      <c r="L56" s="61">
        <f t="shared" si="22"/>
        <v>8135</v>
      </c>
      <c r="M56" s="53">
        <f t="shared" si="5"/>
        <v>75.773099850968705</v>
      </c>
      <c r="N56" s="61">
        <f t="shared" si="22"/>
        <v>43</v>
      </c>
      <c r="O56" s="53">
        <f t="shared" si="6"/>
        <v>0.40052160953800298</v>
      </c>
      <c r="P56" s="61">
        <f t="shared" si="22"/>
        <v>11</v>
      </c>
      <c r="Q56" s="53">
        <f t="shared" si="7"/>
        <v>0.10245901639344263</v>
      </c>
      <c r="R56" s="61">
        <f t="shared" si="22"/>
        <v>1142</v>
      </c>
      <c r="S56" s="54">
        <f t="shared" si="8"/>
        <v>10.637108792846497</v>
      </c>
      <c r="T56" s="61">
        <f t="shared" si="22"/>
        <v>1399</v>
      </c>
      <c r="U56" s="55">
        <f t="shared" si="9"/>
        <v>13.030923994038748</v>
      </c>
      <c r="V56" s="61">
        <f t="shared" si="22"/>
        <v>0</v>
      </c>
      <c r="W56" s="54">
        <f t="shared" si="10"/>
        <v>0</v>
      </c>
      <c r="X56" s="61">
        <f t="shared" si="22"/>
        <v>4</v>
      </c>
      <c r="Y56" s="56">
        <f t="shared" si="11"/>
        <v>3.7257824143070044E-2</v>
      </c>
    </row>
    <row r="57" spans="1:27" x14ac:dyDescent="0.25">
      <c r="A57" s="62" t="s">
        <v>57</v>
      </c>
      <c r="B57" s="63" t="s">
        <v>58</v>
      </c>
      <c r="C57" s="64">
        <v>1297</v>
      </c>
      <c r="D57" s="47">
        <v>1296</v>
      </c>
      <c r="E57" s="35">
        <f t="shared" si="1"/>
        <v>99.922898997686971</v>
      </c>
      <c r="F57" s="48">
        <v>18</v>
      </c>
      <c r="G57" s="37">
        <f t="shared" si="2"/>
        <v>1.3888888888888888</v>
      </c>
      <c r="H57" s="34">
        <f t="shared" ref="H57:H62" si="23">D57-F57</f>
        <v>1278</v>
      </c>
      <c r="I57" s="37">
        <f t="shared" si="3"/>
        <v>98.611111111111114</v>
      </c>
      <c r="J57" s="48">
        <v>0</v>
      </c>
      <c r="K57" s="39">
        <f t="shared" si="4"/>
        <v>0</v>
      </c>
      <c r="L57" s="47">
        <v>1049</v>
      </c>
      <c r="M57" s="39">
        <f t="shared" si="5"/>
        <v>82.081377151799686</v>
      </c>
      <c r="N57" s="48">
        <v>5</v>
      </c>
      <c r="O57" s="39">
        <f t="shared" si="6"/>
        <v>0.39123630672926446</v>
      </c>
      <c r="P57" s="48">
        <v>1</v>
      </c>
      <c r="Q57" s="39">
        <f t="shared" si="7"/>
        <v>7.82472613458529E-2</v>
      </c>
      <c r="R57" s="48">
        <v>121</v>
      </c>
      <c r="S57" s="41">
        <f t="shared" si="8"/>
        <v>9.4679186228482006</v>
      </c>
      <c r="T57" s="48">
        <v>102</v>
      </c>
      <c r="U57" s="42">
        <f t="shared" si="9"/>
        <v>7.981220657276995</v>
      </c>
      <c r="V57" s="48">
        <v>0</v>
      </c>
      <c r="W57" s="41">
        <f t="shared" si="10"/>
        <v>0</v>
      </c>
      <c r="X57" s="48">
        <v>0</v>
      </c>
      <c r="Y57" s="43">
        <f t="shared" si="11"/>
        <v>0</v>
      </c>
    </row>
    <row r="58" spans="1:27" x14ac:dyDescent="0.25">
      <c r="A58" s="62"/>
      <c r="B58" s="63" t="s">
        <v>59</v>
      </c>
      <c r="C58" s="64">
        <v>1487</v>
      </c>
      <c r="D58" s="47">
        <v>1488</v>
      </c>
      <c r="E58" s="35">
        <f t="shared" si="1"/>
        <v>100.06724949562879</v>
      </c>
      <c r="F58" s="48">
        <v>17</v>
      </c>
      <c r="G58" s="37">
        <f t="shared" si="2"/>
        <v>1.14247311827957</v>
      </c>
      <c r="H58" s="34">
        <f t="shared" si="23"/>
        <v>1471</v>
      </c>
      <c r="I58" s="37">
        <f t="shared" si="3"/>
        <v>98.857526881720432</v>
      </c>
      <c r="J58" s="48">
        <v>0</v>
      </c>
      <c r="K58" s="39">
        <f t="shared" si="4"/>
        <v>0</v>
      </c>
      <c r="L58" s="48">
        <v>1042</v>
      </c>
      <c r="M58" s="39">
        <f t="shared" si="5"/>
        <v>70.836165873555402</v>
      </c>
      <c r="N58" s="48">
        <v>5</v>
      </c>
      <c r="O58" s="39">
        <f t="shared" si="6"/>
        <v>0.33990482664853838</v>
      </c>
      <c r="P58" s="48">
        <v>1</v>
      </c>
      <c r="Q58" s="39">
        <f t="shared" si="7"/>
        <v>6.7980965329707682E-2</v>
      </c>
      <c r="R58" s="48">
        <v>118</v>
      </c>
      <c r="S58" s="41">
        <f t="shared" si="8"/>
        <v>8.0217539089055059</v>
      </c>
      <c r="T58" s="48">
        <v>305</v>
      </c>
      <c r="U58" s="42">
        <f t="shared" si="9"/>
        <v>20.734194425560844</v>
      </c>
      <c r="V58" s="48">
        <v>0</v>
      </c>
      <c r="W58" s="41">
        <f t="shared" si="10"/>
        <v>0</v>
      </c>
      <c r="X58" s="48">
        <v>0</v>
      </c>
      <c r="Y58" s="43">
        <f t="shared" si="11"/>
        <v>0</v>
      </c>
    </row>
    <row r="59" spans="1:27" x14ac:dyDescent="0.25">
      <c r="A59" s="62"/>
      <c r="B59" s="63" t="s">
        <v>60</v>
      </c>
      <c r="C59" s="64">
        <v>2127</v>
      </c>
      <c r="D59" s="47">
        <v>2130</v>
      </c>
      <c r="E59" s="35">
        <f t="shared" si="1"/>
        <v>100.1410437235543</v>
      </c>
      <c r="F59" s="48">
        <v>19</v>
      </c>
      <c r="G59" s="37">
        <f t="shared" si="2"/>
        <v>0.892018779342723</v>
      </c>
      <c r="H59" s="34">
        <f t="shared" si="23"/>
        <v>2111</v>
      </c>
      <c r="I59" s="37">
        <f t="shared" si="3"/>
        <v>99.10798122065728</v>
      </c>
      <c r="J59" s="48">
        <v>1</v>
      </c>
      <c r="K59" s="39">
        <f t="shared" si="4"/>
        <v>4.7370914258645189E-2</v>
      </c>
      <c r="L59" s="48">
        <v>1679</v>
      </c>
      <c r="M59" s="39">
        <f t="shared" si="5"/>
        <v>79.535765040265275</v>
      </c>
      <c r="N59" s="48">
        <v>5</v>
      </c>
      <c r="O59" s="39">
        <f t="shared" si="6"/>
        <v>0.23685457129322596</v>
      </c>
      <c r="P59" s="48">
        <v>1</v>
      </c>
      <c r="Q59" s="39">
        <f t="shared" si="7"/>
        <v>4.7370914258645189E-2</v>
      </c>
      <c r="R59" s="48">
        <v>133</v>
      </c>
      <c r="S59" s="41">
        <f t="shared" si="8"/>
        <v>6.3003315963998103</v>
      </c>
      <c r="T59" s="48">
        <v>292</v>
      </c>
      <c r="U59" s="42">
        <f t="shared" si="9"/>
        <v>13.832306963524395</v>
      </c>
      <c r="V59" s="48">
        <v>0</v>
      </c>
      <c r="W59" s="41">
        <f t="shared" si="10"/>
        <v>0</v>
      </c>
      <c r="X59" s="48">
        <v>0</v>
      </c>
      <c r="Y59" s="43">
        <f t="shared" si="11"/>
        <v>0</v>
      </c>
    </row>
    <row r="60" spans="1:27" x14ac:dyDescent="0.25">
      <c r="A60" s="62"/>
      <c r="B60" s="63" t="s">
        <v>61</v>
      </c>
      <c r="C60" s="64">
        <v>1386</v>
      </c>
      <c r="D60" s="47">
        <v>1386</v>
      </c>
      <c r="E60" s="35">
        <f t="shared" si="1"/>
        <v>100</v>
      </c>
      <c r="F60" s="48">
        <v>18</v>
      </c>
      <c r="G60" s="37">
        <f t="shared" si="2"/>
        <v>1.2987012987012987</v>
      </c>
      <c r="H60" s="34">
        <f t="shared" si="23"/>
        <v>1368</v>
      </c>
      <c r="I60" s="37">
        <f t="shared" si="3"/>
        <v>98.701298701298697</v>
      </c>
      <c r="J60" s="48">
        <v>0</v>
      </c>
      <c r="K60" s="39">
        <f t="shared" si="4"/>
        <v>0</v>
      </c>
      <c r="L60" s="48">
        <v>940</v>
      </c>
      <c r="M60" s="39">
        <f t="shared" si="5"/>
        <v>68.713450292397667</v>
      </c>
      <c r="N60" s="48">
        <v>4</v>
      </c>
      <c r="O60" s="39">
        <f t="shared" si="6"/>
        <v>0.29239766081871343</v>
      </c>
      <c r="P60" s="48">
        <v>1</v>
      </c>
      <c r="Q60" s="39">
        <f t="shared" si="7"/>
        <v>7.3099415204678359E-2</v>
      </c>
      <c r="R60" s="48">
        <v>198</v>
      </c>
      <c r="S60" s="41">
        <f t="shared" si="8"/>
        <v>14.473684210526315</v>
      </c>
      <c r="T60" s="48">
        <v>225</v>
      </c>
      <c r="U60" s="42">
        <f t="shared" si="9"/>
        <v>16.44736842105263</v>
      </c>
      <c r="V60" s="48">
        <v>0</v>
      </c>
      <c r="W60" s="41">
        <f t="shared" si="10"/>
        <v>0</v>
      </c>
      <c r="X60" s="48">
        <v>0</v>
      </c>
      <c r="Y60" s="43">
        <f t="shared" si="11"/>
        <v>0</v>
      </c>
    </row>
    <row r="61" spans="1:27" s="10" customFormat="1" x14ac:dyDescent="0.25">
      <c r="A61" s="73"/>
      <c r="B61" s="74" t="s">
        <v>62</v>
      </c>
      <c r="C61" s="75">
        <v>1750</v>
      </c>
      <c r="D61" s="76">
        <v>1755</v>
      </c>
      <c r="E61" s="77">
        <f t="shared" si="1"/>
        <v>100.28571428571429</v>
      </c>
      <c r="F61" s="78">
        <v>25</v>
      </c>
      <c r="G61" s="79">
        <f t="shared" si="2"/>
        <v>1.4245014245014245</v>
      </c>
      <c r="H61" s="80">
        <f t="shared" si="23"/>
        <v>1730</v>
      </c>
      <c r="I61" s="79">
        <f t="shared" si="3"/>
        <v>98.575498575498571</v>
      </c>
      <c r="J61" s="78">
        <v>0</v>
      </c>
      <c r="K61" s="81">
        <f t="shared" si="4"/>
        <v>0</v>
      </c>
      <c r="L61" s="65">
        <v>1105</v>
      </c>
      <c r="M61" s="81">
        <f t="shared" si="5"/>
        <v>63.872832369942195</v>
      </c>
      <c r="N61" s="78">
        <v>4</v>
      </c>
      <c r="O61" s="81">
        <f t="shared" si="6"/>
        <v>0.23121387283236994</v>
      </c>
      <c r="P61" s="78">
        <v>1</v>
      </c>
      <c r="Q61" s="81">
        <f t="shared" si="7"/>
        <v>5.7803468208092484E-2</v>
      </c>
      <c r="R61" s="78">
        <v>415</v>
      </c>
      <c r="S61" s="82">
        <f t="shared" si="8"/>
        <v>23.98843930635838</v>
      </c>
      <c r="T61" s="78">
        <f>35+170</f>
        <v>205</v>
      </c>
      <c r="U61" s="83">
        <f t="shared" si="9"/>
        <v>11.84971098265896</v>
      </c>
      <c r="V61" s="78">
        <v>0</v>
      </c>
      <c r="W61" s="82">
        <f t="shared" si="10"/>
        <v>0</v>
      </c>
      <c r="X61" s="78">
        <v>0</v>
      </c>
      <c r="Y61" s="84">
        <f t="shared" si="11"/>
        <v>0</v>
      </c>
    </row>
    <row r="62" spans="1:27" x14ac:dyDescent="0.25">
      <c r="A62" s="62"/>
      <c r="B62" s="63" t="s">
        <v>63</v>
      </c>
      <c r="C62" s="64">
        <v>1665</v>
      </c>
      <c r="D62" s="47">
        <v>1641</v>
      </c>
      <c r="E62" s="35">
        <f t="shared" si="1"/>
        <v>98.558558558558559</v>
      </c>
      <c r="F62" s="48">
        <v>19</v>
      </c>
      <c r="G62" s="37">
        <f t="shared" si="2"/>
        <v>1.157830591102986</v>
      </c>
      <c r="H62" s="34">
        <f t="shared" si="23"/>
        <v>1622</v>
      </c>
      <c r="I62" s="37">
        <f t="shared" si="3"/>
        <v>98.842169408897007</v>
      </c>
      <c r="J62" s="48">
        <v>0</v>
      </c>
      <c r="K62" s="39">
        <f t="shared" si="4"/>
        <v>0</v>
      </c>
      <c r="L62" s="48">
        <v>1149</v>
      </c>
      <c r="M62" s="39">
        <f t="shared" si="5"/>
        <v>70.838471023427871</v>
      </c>
      <c r="N62" s="48">
        <v>5</v>
      </c>
      <c r="O62" s="39">
        <f t="shared" si="6"/>
        <v>0.30826140567200988</v>
      </c>
      <c r="P62" s="48">
        <v>1</v>
      </c>
      <c r="Q62" s="39">
        <f t="shared" si="7"/>
        <v>6.1652281134401972E-2</v>
      </c>
      <c r="R62" s="48">
        <v>379</v>
      </c>
      <c r="S62" s="41">
        <f t="shared" si="8"/>
        <v>23.366214549938348</v>
      </c>
      <c r="T62" s="48">
        <v>88</v>
      </c>
      <c r="U62" s="42">
        <f t="shared" si="9"/>
        <v>5.4254007398273734</v>
      </c>
      <c r="V62" s="48">
        <v>0</v>
      </c>
      <c r="W62" s="41">
        <f t="shared" si="10"/>
        <v>0</v>
      </c>
      <c r="X62" s="48">
        <v>0</v>
      </c>
      <c r="Y62" s="43">
        <f t="shared" si="11"/>
        <v>0</v>
      </c>
    </row>
    <row r="63" spans="1:27" x14ac:dyDescent="0.25">
      <c r="A63" s="489" t="s">
        <v>20</v>
      </c>
      <c r="B63" s="490"/>
      <c r="C63" s="61">
        <f>SUM(C57:C62)</f>
        <v>9712</v>
      </c>
      <c r="D63" s="61">
        <f t="shared" ref="D63:X63" si="24">SUM(D57:D62)</f>
        <v>9696</v>
      </c>
      <c r="E63" s="51">
        <f t="shared" si="1"/>
        <v>99.835255354200982</v>
      </c>
      <c r="F63" s="61">
        <f t="shared" si="24"/>
        <v>116</v>
      </c>
      <c r="G63" s="52">
        <f t="shared" si="2"/>
        <v>1.1963696369636965</v>
      </c>
      <c r="H63" s="61">
        <f t="shared" si="24"/>
        <v>9580</v>
      </c>
      <c r="I63" s="52">
        <f t="shared" si="3"/>
        <v>98.803630363036305</v>
      </c>
      <c r="J63" s="61">
        <f t="shared" si="24"/>
        <v>1</v>
      </c>
      <c r="K63" s="53">
        <f t="shared" si="4"/>
        <v>1.0438413361169102E-2</v>
      </c>
      <c r="L63" s="61">
        <f t="shared" si="24"/>
        <v>6964</v>
      </c>
      <c r="M63" s="53">
        <f t="shared" si="5"/>
        <v>72.693110647181626</v>
      </c>
      <c r="N63" s="61">
        <f t="shared" si="24"/>
        <v>28</v>
      </c>
      <c r="O63" s="53">
        <f t="shared" si="6"/>
        <v>0.29227557411273486</v>
      </c>
      <c r="P63" s="61">
        <f t="shared" si="24"/>
        <v>6</v>
      </c>
      <c r="Q63" s="53">
        <f t="shared" si="7"/>
        <v>6.2630480167014613E-2</v>
      </c>
      <c r="R63" s="61">
        <f t="shared" si="24"/>
        <v>1364</v>
      </c>
      <c r="S63" s="54">
        <f t="shared" si="8"/>
        <v>14.237995824634655</v>
      </c>
      <c r="T63" s="61">
        <f t="shared" si="24"/>
        <v>1217</v>
      </c>
      <c r="U63" s="55">
        <f t="shared" si="9"/>
        <v>12.703549060542798</v>
      </c>
      <c r="V63" s="61">
        <f t="shared" si="24"/>
        <v>0</v>
      </c>
      <c r="W63" s="54">
        <f t="shared" si="10"/>
        <v>0</v>
      </c>
      <c r="X63" s="61">
        <f t="shared" si="24"/>
        <v>0</v>
      </c>
      <c r="Y63" s="56">
        <f t="shared" si="11"/>
        <v>0</v>
      </c>
    </row>
    <row r="64" spans="1:27" x14ac:dyDescent="0.25">
      <c r="A64" s="62" t="s">
        <v>64</v>
      </c>
      <c r="B64" s="63" t="s">
        <v>65</v>
      </c>
      <c r="C64" s="64">
        <v>1756</v>
      </c>
      <c r="D64" s="47">
        <v>1757</v>
      </c>
      <c r="E64" s="35">
        <f t="shared" si="1"/>
        <v>100.05694760820046</v>
      </c>
      <c r="F64" s="48">
        <v>21</v>
      </c>
      <c r="G64" s="37">
        <f t="shared" si="2"/>
        <v>1.1952191235059761</v>
      </c>
      <c r="H64" s="34">
        <f t="shared" ref="H64:H69" si="25">D64-F64</f>
        <v>1736</v>
      </c>
      <c r="I64" s="37">
        <f t="shared" si="3"/>
        <v>98.804780876494021</v>
      </c>
      <c r="J64" s="48">
        <v>0</v>
      </c>
      <c r="K64" s="39">
        <f t="shared" si="4"/>
        <v>0</v>
      </c>
      <c r="L64" s="47">
        <v>1207</v>
      </c>
      <c r="M64" s="39">
        <f t="shared" si="5"/>
        <v>69.527649769585253</v>
      </c>
      <c r="N64" s="48">
        <v>8</v>
      </c>
      <c r="O64" s="39">
        <f t="shared" si="6"/>
        <v>0.46082949308755761</v>
      </c>
      <c r="P64" s="48">
        <v>1</v>
      </c>
      <c r="Q64" s="39">
        <f t="shared" si="7"/>
        <v>5.7603686635944701E-2</v>
      </c>
      <c r="R64" s="48">
        <v>128</v>
      </c>
      <c r="S64" s="41">
        <f t="shared" si="8"/>
        <v>7.3732718894009217</v>
      </c>
      <c r="T64" s="48">
        <v>392</v>
      </c>
      <c r="U64" s="42">
        <f t="shared" si="9"/>
        <v>22.580645161290324</v>
      </c>
      <c r="V64" s="48">
        <v>0</v>
      </c>
      <c r="W64" s="41">
        <f t="shared" si="10"/>
        <v>0</v>
      </c>
      <c r="X64" s="48">
        <v>0</v>
      </c>
      <c r="Y64" s="43">
        <f t="shared" si="11"/>
        <v>0</v>
      </c>
    </row>
    <row r="65" spans="1:27" x14ac:dyDescent="0.25">
      <c r="A65" s="62"/>
      <c r="B65" s="63" t="s">
        <v>66</v>
      </c>
      <c r="C65" s="64">
        <v>1708</v>
      </c>
      <c r="D65" s="47">
        <v>1709</v>
      </c>
      <c r="E65" s="35">
        <f t="shared" si="1"/>
        <v>100.05854800936768</v>
      </c>
      <c r="F65" s="48">
        <v>18</v>
      </c>
      <c r="G65" s="37">
        <f t="shared" si="2"/>
        <v>1.0532475131655938</v>
      </c>
      <c r="H65" s="34">
        <f t="shared" si="25"/>
        <v>1691</v>
      </c>
      <c r="I65" s="37">
        <f t="shared" si="3"/>
        <v>98.946752486834413</v>
      </c>
      <c r="J65" s="48">
        <v>0</v>
      </c>
      <c r="K65" s="39">
        <f t="shared" si="4"/>
        <v>0</v>
      </c>
      <c r="L65" s="47">
        <v>1257</v>
      </c>
      <c r="M65" s="39">
        <f t="shared" si="5"/>
        <v>74.334713187463038</v>
      </c>
      <c r="N65" s="48">
        <v>7</v>
      </c>
      <c r="O65" s="39">
        <f t="shared" si="6"/>
        <v>0.41395623891188643</v>
      </c>
      <c r="P65" s="48">
        <v>1</v>
      </c>
      <c r="Q65" s="39">
        <f t="shared" si="7"/>
        <v>5.913660555884092E-2</v>
      </c>
      <c r="R65" s="48">
        <v>158</v>
      </c>
      <c r="S65" s="41">
        <f t="shared" si="8"/>
        <v>9.3435836782968664</v>
      </c>
      <c r="T65" s="48">
        <v>267</v>
      </c>
      <c r="U65" s="42">
        <f t="shared" si="9"/>
        <v>15.789473684210526</v>
      </c>
      <c r="V65" s="48">
        <v>1</v>
      </c>
      <c r="W65" s="41">
        <f t="shared" si="10"/>
        <v>5.913660555884092E-2</v>
      </c>
      <c r="X65" s="48">
        <v>0</v>
      </c>
      <c r="Y65" s="43">
        <f t="shared" si="11"/>
        <v>0</v>
      </c>
    </row>
    <row r="66" spans="1:27" x14ac:dyDescent="0.25">
      <c r="A66" s="62"/>
      <c r="B66" s="63" t="s">
        <v>67</v>
      </c>
      <c r="C66" s="64">
        <v>2150</v>
      </c>
      <c r="D66" s="47">
        <v>2149</v>
      </c>
      <c r="E66" s="35">
        <f t="shared" si="1"/>
        <v>99.95348837209302</v>
      </c>
      <c r="F66" s="48">
        <v>18</v>
      </c>
      <c r="G66" s="37">
        <f t="shared" si="2"/>
        <v>0.83759888320148912</v>
      </c>
      <c r="H66" s="34">
        <f t="shared" si="25"/>
        <v>2131</v>
      </c>
      <c r="I66" s="37">
        <f t="shared" si="3"/>
        <v>99.162401116798506</v>
      </c>
      <c r="J66" s="48">
        <v>0</v>
      </c>
      <c r="K66" s="39">
        <f t="shared" si="4"/>
        <v>0</v>
      </c>
      <c r="L66" s="48">
        <v>1056</v>
      </c>
      <c r="M66" s="39">
        <f t="shared" si="5"/>
        <v>49.554199906147346</v>
      </c>
      <c r="N66" s="48">
        <v>9</v>
      </c>
      <c r="O66" s="39">
        <f t="shared" si="6"/>
        <v>0.42233693101830128</v>
      </c>
      <c r="P66" s="48">
        <v>1</v>
      </c>
      <c r="Q66" s="39">
        <f t="shared" si="7"/>
        <v>4.6926325668700142E-2</v>
      </c>
      <c r="R66" s="48">
        <v>701</v>
      </c>
      <c r="S66" s="41">
        <f t="shared" si="8"/>
        <v>32.8953542937588</v>
      </c>
      <c r="T66" s="48">
        <v>364</v>
      </c>
      <c r="U66" s="42">
        <f t="shared" si="9"/>
        <v>17.08118254340685</v>
      </c>
      <c r="V66" s="48">
        <v>0</v>
      </c>
      <c r="W66" s="41">
        <f t="shared" si="10"/>
        <v>0</v>
      </c>
      <c r="X66" s="48">
        <v>0</v>
      </c>
      <c r="Y66" s="43">
        <f t="shared" si="11"/>
        <v>0</v>
      </c>
    </row>
    <row r="67" spans="1:27" x14ac:dyDescent="0.25">
      <c r="A67" s="62"/>
      <c r="B67" s="63" t="s">
        <v>68</v>
      </c>
      <c r="C67" s="64">
        <v>1311</v>
      </c>
      <c r="D67" s="47">
        <v>1311</v>
      </c>
      <c r="E67" s="35">
        <f t="shared" si="1"/>
        <v>100</v>
      </c>
      <c r="F67" s="48">
        <v>11</v>
      </c>
      <c r="G67" s="37">
        <f t="shared" si="2"/>
        <v>0.8390541571319603</v>
      </c>
      <c r="H67" s="34">
        <f t="shared" si="25"/>
        <v>1300</v>
      </c>
      <c r="I67" s="37">
        <f t="shared" si="3"/>
        <v>99.160945842868045</v>
      </c>
      <c r="J67" s="48">
        <v>0</v>
      </c>
      <c r="K67" s="39">
        <f t="shared" si="4"/>
        <v>0</v>
      </c>
      <c r="L67" s="48">
        <f>811+203</f>
        <v>1014</v>
      </c>
      <c r="M67" s="39">
        <f t="shared" si="5"/>
        <v>78</v>
      </c>
      <c r="N67" s="48">
        <v>5</v>
      </c>
      <c r="O67" s="39">
        <f t="shared" si="6"/>
        <v>0.38461538461538464</v>
      </c>
      <c r="P67" s="48">
        <v>1</v>
      </c>
      <c r="Q67" s="39">
        <f t="shared" si="7"/>
        <v>7.6923076923076927E-2</v>
      </c>
      <c r="R67" s="48">
        <v>206</v>
      </c>
      <c r="S67" s="41">
        <f t="shared" si="8"/>
        <v>15.846153846153847</v>
      </c>
      <c r="T67" s="48">
        <v>74</v>
      </c>
      <c r="U67" s="42">
        <f t="shared" si="9"/>
        <v>5.6923076923076925</v>
      </c>
      <c r="V67" s="48">
        <v>0</v>
      </c>
      <c r="W67" s="41">
        <f t="shared" si="10"/>
        <v>0</v>
      </c>
      <c r="X67" s="48">
        <v>0</v>
      </c>
      <c r="Y67" s="43">
        <f t="shared" si="11"/>
        <v>0</v>
      </c>
    </row>
    <row r="68" spans="1:27" x14ac:dyDescent="0.25">
      <c r="A68" s="62"/>
      <c r="B68" s="63" t="s">
        <v>69</v>
      </c>
      <c r="C68" s="64">
        <v>2187</v>
      </c>
      <c r="D68" s="47">
        <v>2183</v>
      </c>
      <c r="E68" s="35">
        <f t="shared" si="1"/>
        <v>99.817101051668956</v>
      </c>
      <c r="F68" s="48">
        <v>8</v>
      </c>
      <c r="G68" s="37">
        <f t="shared" si="2"/>
        <v>0.36646816307833258</v>
      </c>
      <c r="H68" s="34">
        <f t="shared" si="25"/>
        <v>2175</v>
      </c>
      <c r="I68" s="37">
        <f t="shared" si="3"/>
        <v>99.633531836921662</v>
      </c>
      <c r="J68" s="48">
        <v>0</v>
      </c>
      <c r="K68" s="39">
        <f t="shared" si="4"/>
        <v>0</v>
      </c>
      <c r="L68" s="48">
        <v>1375</v>
      </c>
      <c r="M68" s="39">
        <f t="shared" si="5"/>
        <v>63.218390804597703</v>
      </c>
      <c r="N68" s="48">
        <v>3</v>
      </c>
      <c r="O68" s="39">
        <f t="shared" si="6"/>
        <v>0.13793103448275862</v>
      </c>
      <c r="P68" s="48">
        <v>1</v>
      </c>
      <c r="Q68" s="39">
        <f t="shared" si="7"/>
        <v>4.5977011494252873E-2</v>
      </c>
      <c r="R68" s="48">
        <v>378</v>
      </c>
      <c r="S68" s="41">
        <f t="shared" si="8"/>
        <v>17.379310344827587</v>
      </c>
      <c r="T68" s="48">
        <f>957-539</f>
        <v>418</v>
      </c>
      <c r="U68" s="42">
        <f t="shared" si="9"/>
        <v>19.2183908045977</v>
      </c>
      <c r="V68" s="48">
        <v>0</v>
      </c>
      <c r="W68" s="41">
        <f t="shared" si="10"/>
        <v>0</v>
      </c>
      <c r="X68" s="48">
        <v>0</v>
      </c>
      <c r="Y68" s="43">
        <f t="shared" si="11"/>
        <v>0</v>
      </c>
    </row>
    <row r="69" spans="1:27" x14ac:dyDescent="0.25">
      <c r="A69" s="62"/>
      <c r="B69" s="63" t="s">
        <v>70</v>
      </c>
      <c r="C69" s="64">
        <v>1668</v>
      </c>
      <c r="D69" s="47">
        <v>1677</v>
      </c>
      <c r="E69" s="35">
        <f t="shared" si="1"/>
        <v>100.53956834532374</v>
      </c>
      <c r="F69" s="48">
        <v>18</v>
      </c>
      <c r="G69" s="37">
        <f t="shared" si="2"/>
        <v>1.0733452593917709</v>
      </c>
      <c r="H69" s="34">
        <f t="shared" si="25"/>
        <v>1659</v>
      </c>
      <c r="I69" s="37">
        <f t="shared" si="3"/>
        <v>98.926654740608228</v>
      </c>
      <c r="J69" s="48">
        <v>1</v>
      </c>
      <c r="K69" s="39">
        <f t="shared" si="4"/>
        <v>6.0277275467148887E-2</v>
      </c>
      <c r="L69" s="48">
        <v>1216</v>
      </c>
      <c r="M69" s="39">
        <f t="shared" si="5"/>
        <v>73.297166968053048</v>
      </c>
      <c r="N69" s="48">
        <v>3</v>
      </c>
      <c r="O69" s="39">
        <f t="shared" si="6"/>
        <v>0.18083182640144665</v>
      </c>
      <c r="P69" s="48">
        <v>1</v>
      </c>
      <c r="Q69" s="39">
        <f t="shared" si="7"/>
        <v>6.0277275467148887E-2</v>
      </c>
      <c r="R69" s="48">
        <v>211</v>
      </c>
      <c r="S69" s="41">
        <f t="shared" si="8"/>
        <v>12.718505123568415</v>
      </c>
      <c r="T69" s="48">
        <v>227</v>
      </c>
      <c r="U69" s="42">
        <f t="shared" si="9"/>
        <v>13.682941531042797</v>
      </c>
      <c r="V69" s="48">
        <v>0</v>
      </c>
      <c r="W69" s="41">
        <f t="shared" si="10"/>
        <v>0</v>
      </c>
      <c r="X69" s="48">
        <v>0</v>
      </c>
      <c r="Y69" s="43">
        <f t="shared" si="11"/>
        <v>0</v>
      </c>
    </row>
    <row r="70" spans="1:27" x14ac:dyDescent="0.25">
      <c r="A70" s="489" t="s">
        <v>20</v>
      </c>
      <c r="B70" s="490"/>
      <c r="C70" s="61">
        <f>SUM(C64:C69)</f>
        <v>10780</v>
      </c>
      <c r="D70" s="61">
        <f t="shared" ref="D70:X70" si="26">SUM(D64:D69)</f>
        <v>10786</v>
      </c>
      <c r="E70" s="51">
        <f t="shared" si="1"/>
        <v>100.0556586270872</v>
      </c>
      <c r="F70" s="61">
        <f t="shared" si="26"/>
        <v>94</v>
      </c>
      <c r="G70" s="52">
        <f t="shared" si="2"/>
        <v>0.87150009271277584</v>
      </c>
      <c r="H70" s="61">
        <f t="shared" si="26"/>
        <v>10692</v>
      </c>
      <c r="I70" s="52">
        <f t="shared" si="3"/>
        <v>99.128499907287221</v>
      </c>
      <c r="J70" s="61">
        <f t="shared" si="26"/>
        <v>1</v>
      </c>
      <c r="K70" s="53">
        <f t="shared" si="4"/>
        <v>9.3527871305649091E-3</v>
      </c>
      <c r="L70" s="61">
        <f t="shared" si="26"/>
        <v>7125</v>
      </c>
      <c r="M70" s="53">
        <f t="shared" si="5"/>
        <v>66.638608305274971</v>
      </c>
      <c r="N70" s="61">
        <f t="shared" si="26"/>
        <v>35</v>
      </c>
      <c r="O70" s="53">
        <f t="shared" si="6"/>
        <v>0.3273475495697718</v>
      </c>
      <c r="P70" s="61">
        <f t="shared" si="26"/>
        <v>6</v>
      </c>
      <c r="Q70" s="53">
        <f t="shared" si="7"/>
        <v>5.6116722783389451E-2</v>
      </c>
      <c r="R70" s="61">
        <f t="shared" si="26"/>
        <v>1782</v>
      </c>
      <c r="S70" s="54">
        <f t="shared" si="8"/>
        <v>16.666666666666668</v>
      </c>
      <c r="T70" s="61">
        <f t="shared" si="26"/>
        <v>1742</v>
      </c>
      <c r="U70" s="55">
        <f t="shared" si="9"/>
        <v>16.292555181444069</v>
      </c>
      <c r="V70" s="61">
        <f t="shared" si="26"/>
        <v>1</v>
      </c>
      <c r="W70" s="54">
        <f t="shared" si="10"/>
        <v>9.3527871305649091E-3</v>
      </c>
      <c r="X70" s="61">
        <f t="shared" si="26"/>
        <v>0</v>
      </c>
      <c r="Y70" s="56">
        <f t="shared" si="11"/>
        <v>0</v>
      </c>
    </row>
    <row r="71" spans="1:27" x14ac:dyDescent="0.25">
      <c r="A71" s="44" t="s">
        <v>71</v>
      </c>
      <c r="B71" s="58" t="s">
        <v>72</v>
      </c>
      <c r="C71" s="64">
        <v>1822</v>
      </c>
      <c r="D71" s="64">
        <v>1813</v>
      </c>
      <c r="E71" s="35">
        <f t="shared" si="1"/>
        <v>99.506037321624589</v>
      </c>
      <c r="F71" s="48">
        <v>17</v>
      </c>
      <c r="G71" s="37">
        <f t="shared" si="2"/>
        <v>0.9376723662437948</v>
      </c>
      <c r="H71" s="34">
        <f t="shared" ref="H71:H76" si="27">D71-F71</f>
        <v>1796</v>
      </c>
      <c r="I71" s="37">
        <f t="shared" si="3"/>
        <v>99.062327633756212</v>
      </c>
      <c r="J71" s="48">
        <v>1</v>
      </c>
      <c r="K71" s="39">
        <f t="shared" si="4"/>
        <v>5.5679287305122498E-2</v>
      </c>
      <c r="L71" s="48">
        <v>1284</v>
      </c>
      <c r="M71" s="39">
        <f t="shared" si="5"/>
        <v>71.492204899777278</v>
      </c>
      <c r="N71" s="48">
        <v>9</v>
      </c>
      <c r="O71" s="39">
        <f t="shared" si="6"/>
        <v>0.50111358574610243</v>
      </c>
      <c r="P71" s="48">
        <v>7</v>
      </c>
      <c r="Q71" s="39">
        <f t="shared" si="7"/>
        <v>0.38975501113585748</v>
      </c>
      <c r="R71" s="48">
        <v>257</v>
      </c>
      <c r="S71" s="41">
        <f t="shared" si="8"/>
        <v>14.309576837416481</v>
      </c>
      <c r="T71" s="48">
        <v>233</v>
      </c>
      <c r="U71" s="42">
        <f t="shared" si="9"/>
        <v>12.973273942093542</v>
      </c>
      <c r="V71" s="48">
        <v>2</v>
      </c>
      <c r="W71" s="41">
        <f t="shared" si="10"/>
        <v>0.111358574610245</v>
      </c>
      <c r="X71" s="48">
        <v>3</v>
      </c>
      <c r="Y71" s="43">
        <f t="shared" si="11"/>
        <v>0.16703786191536749</v>
      </c>
    </row>
    <row r="72" spans="1:27" x14ac:dyDescent="0.25">
      <c r="A72" s="44"/>
      <c r="B72" s="58" t="s">
        <v>73</v>
      </c>
      <c r="C72" s="64">
        <v>2753</v>
      </c>
      <c r="D72" s="64">
        <v>3132</v>
      </c>
      <c r="E72" s="35">
        <f t="shared" si="1"/>
        <v>113.76679985470396</v>
      </c>
      <c r="F72" s="48">
        <v>38</v>
      </c>
      <c r="G72" s="37">
        <f t="shared" si="2"/>
        <v>1.2132822477650065</v>
      </c>
      <c r="H72" s="34">
        <f t="shared" si="27"/>
        <v>3094</v>
      </c>
      <c r="I72" s="37">
        <f t="shared" si="3"/>
        <v>98.786717752234992</v>
      </c>
      <c r="J72" s="48">
        <v>0</v>
      </c>
      <c r="K72" s="39">
        <f t="shared" si="4"/>
        <v>0</v>
      </c>
      <c r="L72" s="48">
        <v>2268</v>
      </c>
      <c r="M72" s="39">
        <f t="shared" si="5"/>
        <v>73.303167420814475</v>
      </c>
      <c r="N72" s="48">
        <v>4</v>
      </c>
      <c r="O72" s="39">
        <f t="shared" si="6"/>
        <v>0.12928248222365871</v>
      </c>
      <c r="P72" s="48">
        <v>6</v>
      </c>
      <c r="Q72" s="39">
        <f t="shared" si="7"/>
        <v>0.19392372333548805</v>
      </c>
      <c r="R72" s="48">
        <v>274</v>
      </c>
      <c r="S72" s="41">
        <f t="shared" si="8"/>
        <v>8.8558500323206211</v>
      </c>
      <c r="T72" s="48">
        <v>541</v>
      </c>
      <c r="U72" s="42">
        <f t="shared" si="9"/>
        <v>17.485455720749837</v>
      </c>
      <c r="V72" s="48">
        <v>1</v>
      </c>
      <c r="W72" s="41">
        <f t="shared" si="10"/>
        <v>3.2320620555914677E-2</v>
      </c>
      <c r="X72" s="48">
        <v>0</v>
      </c>
      <c r="Y72" s="43">
        <f t="shared" si="11"/>
        <v>0</v>
      </c>
    </row>
    <row r="73" spans="1:27" x14ac:dyDescent="0.25">
      <c r="A73" s="44"/>
      <c r="B73" s="58" t="s">
        <v>74</v>
      </c>
      <c r="C73" s="64">
        <v>2843</v>
      </c>
      <c r="D73" s="64">
        <v>2824</v>
      </c>
      <c r="E73" s="35">
        <f t="shared" si="1"/>
        <v>99.331691874780162</v>
      </c>
      <c r="F73" s="48">
        <v>27</v>
      </c>
      <c r="G73" s="37">
        <f t="shared" si="2"/>
        <v>0.9560906515580736</v>
      </c>
      <c r="H73" s="34">
        <f t="shared" si="27"/>
        <v>2797</v>
      </c>
      <c r="I73" s="37">
        <f t="shared" si="3"/>
        <v>99.043909348441929</v>
      </c>
      <c r="J73" s="48">
        <v>0</v>
      </c>
      <c r="K73" s="39">
        <f t="shared" si="4"/>
        <v>0</v>
      </c>
      <c r="L73" s="48">
        <v>2368</v>
      </c>
      <c r="M73" s="39">
        <f t="shared" si="5"/>
        <v>84.66213800500536</v>
      </c>
      <c r="N73" s="48">
        <v>6</v>
      </c>
      <c r="O73" s="39">
        <f t="shared" si="6"/>
        <v>0.21451555237754738</v>
      </c>
      <c r="P73" s="48">
        <v>6</v>
      </c>
      <c r="Q73" s="39">
        <f t="shared" si="7"/>
        <v>0.21451555237754738</v>
      </c>
      <c r="R73" s="48">
        <v>243</v>
      </c>
      <c r="S73" s="41">
        <f t="shared" si="8"/>
        <v>8.6878798712906686</v>
      </c>
      <c r="T73" s="48">
        <v>173</v>
      </c>
      <c r="U73" s="42">
        <f t="shared" si="9"/>
        <v>6.1851984268859495</v>
      </c>
      <c r="V73" s="48">
        <v>1</v>
      </c>
      <c r="W73" s="41">
        <f t="shared" si="10"/>
        <v>3.5752592062924561E-2</v>
      </c>
      <c r="X73" s="48">
        <v>0</v>
      </c>
      <c r="Y73" s="43">
        <f t="shared" si="11"/>
        <v>0</v>
      </c>
    </row>
    <row r="74" spans="1:27" x14ac:dyDescent="0.25">
      <c r="A74" s="62"/>
      <c r="B74" s="85" t="s">
        <v>75</v>
      </c>
      <c r="C74" s="64">
        <v>2536</v>
      </c>
      <c r="D74" s="64">
        <v>2513</v>
      </c>
      <c r="E74" s="35">
        <f t="shared" si="1"/>
        <v>99.093059936908517</v>
      </c>
      <c r="F74" s="48">
        <v>15</v>
      </c>
      <c r="G74" s="37">
        <f t="shared" si="2"/>
        <v>0.5968961400716275</v>
      </c>
      <c r="H74" s="34">
        <f t="shared" si="27"/>
        <v>2498</v>
      </c>
      <c r="I74" s="37">
        <f t="shared" si="3"/>
        <v>99.403103859928379</v>
      </c>
      <c r="J74" s="48">
        <v>0</v>
      </c>
      <c r="K74" s="39">
        <f t="shared" si="4"/>
        <v>0</v>
      </c>
      <c r="L74" s="48">
        <v>2024</v>
      </c>
      <c r="M74" s="39">
        <f t="shared" si="5"/>
        <v>81.024819855884701</v>
      </c>
      <c r="N74" s="48">
        <v>9</v>
      </c>
      <c r="O74" s="39">
        <f t="shared" si="6"/>
        <v>0.36028823058446757</v>
      </c>
      <c r="P74" s="48">
        <v>4</v>
      </c>
      <c r="Q74" s="39">
        <f t="shared" si="7"/>
        <v>0.16012810248198558</v>
      </c>
      <c r="R74" s="48">
        <v>341</v>
      </c>
      <c r="S74" s="41">
        <f t="shared" si="8"/>
        <v>13.650920736589271</v>
      </c>
      <c r="T74" s="48">
        <v>119</v>
      </c>
      <c r="U74" s="42">
        <f t="shared" si="9"/>
        <v>4.763811048839071</v>
      </c>
      <c r="V74" s="48">
        <v>0</v>
      </c>
      <c r="W74" s="41">
        <f t="shared" si="10"/>
        <v>0</v>
      </c>
      <c r="X74" s="48">
        <v>1</v>
      </c>
      <c r="Y74" s="43">
        <f t="shared" si="11"/>
        <v>4.0032025620496396E-2</v>
      </c>
    </row>
    <row r="75" spans="1:27" x14ac:dyDescent="0.25">
      <c r="A75" s="44"/>
      <c r="B75" s="58" t="s">
        <v>76</v>
      </c>
      <c r="C75" s="64">
        <v>1466</v>
      </c>
      <c r="D75" s="64">
        <v>1465</v>
      </c>
      <c r="E75" s="35">
        <f t="shared" si="1"/>
        <v>99.931787175989086</v>
      </c>
      <c r="F75" s="48">
        <v>19</v>
      </c>
      <c r="G75" s="37">
        <f t="shared" si="2"/>
        <v>1.2969283276450512</v>
      </c>
      <c r="H75" s="34">
        <f t="shared" si="27"/>
        <v>1446</v>
      </c>
      <c r="I75" s="37">
        <f t="shared" si="3"/>
        <v>98.703071672354952</v>
      </c>
      <c r="J75" s="48">
        <v>0</v>
      </c>
      <c r="K75" s="39">
        <f t="shared" si="4"/>
        <v>0</v>
      </c>
      <c r="L75" s="48">
        <v>1019</v>
      </c>
      <c r="M75" s="39">
        <f t="shared" si="5"/>
        <v>70.470262793914245</v>
      </c>
      <c r="N75" s="48">
        <v>4</v>
      </c>
      <c r="O75" s="39">
        <f t="shared" si="6"/>
        <v>0.27662517289073307</v>
      </c>
      <c r="P75" s="48">
        <v>1</v>
      </c>
      <c r="Q75" s="39">
        <f t="shared" si="7"/>
        <v>6.9156293222683268E-2</v>
      </c>
      <c r="R75" s="48">
        <v>264</v>
      </c>
      <c r="S75" s="41">
        <f t="shared" si="8"/>
        <v>18.257261410788381</v>
      </c>
      <c r="T75" s="48">
        <v>158</v>
      </c>
      <c r="U75" s="42">
        <f t="shared" si="9"/>
        <v>10.926694329183956</v>
      </c>
      <c r="V75" s="48">
        <v>0</v>
      </c>
      <c r="W75" s="41">
        <f t="shared" si="10"/>
        <v>0</v>
      </c>
      <c r="X75" s="48">
        <v>0</v>
      </c>
      <c r="Y75" s="43">
        <f t="shared" si="11"/>
        <v>0</v>
      </c>
    </row>
    <row r="76" spans="1:27" x14ac:dyDescent="0.25">
      <c r="A76" s="44"/>
      <c r="B76" s="58" t="s">
        <v>77</v>
      </c>
      <c r="C76" s="64">
        <v>2068</v>
      </c>
      <c r="D76" s="64">
        <v>2069</v>
      </c>
      <c r="E76" s="35">
        <f t="shared" si="1"/>
        <v>100.04835589941973</v>
      </c>
      <c r="F76" s="48">
        <v>21</v>
      </c>
      <c r="G76" s="37">
        <f t="shared" si="2"/>
        <v>1.0149830836152731</v>
      </c>
      <c r="H76" s="34">
        <f t="shared" si="27"/>
        <v>2048</v>
      </c>
      <c r="I76" s="37">
        <f t="shared" si="3"/>
        <v>98.985016916384723</v>
      </c>
      <c r="J76" s="48">
        <v>1</v>
      </c>
      <c r="K76" s="39">
        <f t="shared" si="4"/>
        <v>4.8828125E-2</v>
      </c>
      <c r="L76" s="48">
        <v>1607</v>
      </c>
      <c r="M76" s="39">
        <f t="shared" si="5"/>
        <v>78.466796875</v>
      </c>
      <c r="N76" s="48">
        <v>8</v>
      </c>
      <c r="O76" s="39">
        <f t="shared" si="6"/>
        <v>0.390625</v>
      </c>
      <c r="P76" s="48">
        <v>5</v>
      </c>
      <c r="Q76" s="39">
        <f t="shared" si="7"/>
        <v>0.244140625</v>
      </c>
      <c r="R76" s="48">
        <v>188</v>
      </c>
      <c r="S76" s="41">
        <f t="shared" si="8"/>
        <v>9.1796875</v>
      </c>
      <c r="T76" s="48">
        <v>235</v>
      </c>
      <c r="U76" s="42">
        <f t="shared" si="9"/>
        <v>11.474609375</v>
      </c>
      <c r="V76" s="48">
        <v>1</v>
      </c>
      <c r="W76" s="41">
        <f t="shared" si="10"/>
        <v>4.8828125E-2</v>
      </c>
      <c r="X76" s="48">
        <v>3</v>
      </c>
      <c r="Y76" s="43">
        <f t="shared" ref="Y76:Y121" si="28">X76*100/H76</f>
        <v>0.146484375</v>
      </c>
    </row>
    <row r="77" spans="1:27" x14ac:dyDescent="0.25">
      <c r="A77" s="489" t="s">
        <v>20</v>
      </c>
      <c r="B77" s="490"/>
      <c r="C77" s="61">
        <f>SUM(C71:C76)</f>
        <v>13488</v>
      </c>
      <c r="D77" s="61">
        <f t="shared" ref="D77:X77" si="29">SUM(D71:D76)</f>
        <v>13816</v>
      </c>
      <c r="E77" s="51">
        <f t="shared" ref="E77:E121" si="30">D77*100/C77</f>
        <v>102.43179122182681</v>
      </c>
      <c r="F77" s="61">
        <f t="shared" si="29"/>
        <v>137</v>
      </c>
      <c r="G77" s="52">
        <f t="shared" ref="G77:G121" si="31">F77*100/D77</f>
        <v>0.99160393746381004</v>
      </c>
      <c r="H77" s="61">
        <f t="shared" si="29"/>
        <v>13679</v>
      </c>
      <c r="I77" s="52">
        <f t="shared" ref="I77:I121" si="32">H77*100/D77</f>
        <v>99.008396062536193</v>
      </c>
      <c r="J77" s="61">
        <f t="shared" si="29"/>
        <v>2</v>
      </c>
      <c r="K77" s="53">
        <f t="shared" ref="K77:K121" si="33">J77*100/H77</f>
        <v>1.4620951823963739E-2</v>
      </c>
      <c r="L77" s="61">
        <f t="shared" si="29"/>
        <v>10570</v>
      </c>
      <c r="M77" s="53">
        <f t="shared" ref="M77:M121" si="34">L77*100/H77</f>
        <v>77.271730389648368</v>
      </c>
      <c r="N77" s="61">
        <f t="shared" si="29"/>
        <v>40</v>
      </c>
      <c r="O77" s="53">
        <f t="shared" ref="O77:O121" si="35">N77*100/H77</f>
        <v>0.29241903647927481</v>
      </c>
      <c r="P77" s="61">
        <f t="shared" si="29"/>
        <v>29</v>
      </c>
      <c r="Q77" s="53">
        <f t="shared" ref="Q77:Q121" si="36">P77*100/H77</f>
        <v>0.21200380144747424</v>
      </c>
      <c r="R77" s="61">
        <f t="shared" si="29"/>
        <v>1567</v>
      </c>
      <c r="S77" s="54">
        <f t="shared" ref="S77:S121" si="37">R77*100/H77</f>
        <v>11.45551575407559</v>
      </c>
      <c r="T77" s="61">
        <f t="shared" si="29"/>
        <v>1459</v>
      </c>
      <c r="U77" s="55">
        <f t="shared" ref="U77:U121" si="38">T77*100/H77</f>
        <v>10.665984355581548</v>
      </c>
      <c r="V77" s="61">
        <f t="shared" si="29"/>
        <v>5</v>
      </c>
      <c r="W77" s="54">
        <f t="shared" ref="W77:W121" si="39">V77*100/H77</f>
        <v>3.6552379559909351E-2</v>
      </c>
      <c r="X77" s="61">
        <f t="shared" si="29"/>
        <v>7</v>
      </c>
      <c r="Y77" s="56">
        <f t="shared" si="28"/>
        <v>5.1173331383873089E-2</v>
      </c>
      <c r="AA77" s="8"/>
    </row>
    <row r="78" spans="1:27" x14ac:dyDescent="0.25">
      <c r="A78" s="44" t="s">
        <v>78</v>
      </c>
      <c r="B78" s="58" t="s">
        <v>79</v>
      </c>
      <c r="C78" s="64">
        <v>3507</v>
      </c>
      <c r="D78" s="85">
        <v>3510</v>
      </c>
      <c r="E78" s="35">
        <f t="shared" si="30"/>
        <v>100.08554319931565</v>
      </c>
      <c r="F78" s="48">
        <v>22</v>
      </c>
      <c r="G78" s="37">
        <f t="shared" si="31"/>
        <v>0.62678062678062674</v>
      </c>
      <c r="H78" s="34">
        <f>D78-F78</f>
        <v>3488</v>
      </c>
      <c r="I78" s="37">
        <f t="shared" si="32"/>
        <v>99.373219373219371</v>
      </c>
      <c r="J78" s="48">
        <v>0</v>
      </c>
      <c r="K78" s="39">
        <f t="shared" si="33"/>
        <v>0</v>
      </c>
      <c r="L78" s="48">
        <v>3014</v>
      </c>
      <c r="M78" s="39">
        <f t="shared" si="34"/>
        <v>86.410550458715591</v>
      </c>
      <c r="N78" s="48">
        <v>4</v>
      </c>
      <c r="O78" s="39">
        <f t="shared" si="35"/>
        <v>0.11467889908256881</v>
      </c>
      <c r="P78" s="48">
        <v>1</v>
      </c>
      <c r="Q78" s="39">
        <f t="shared" si="36"/>
        <v>2.8669724770642203E-2</v>
      </c>
      <c r="R78" s="48">
        <v>306</v>
      </c>
      <c r="S78" s="41">
        <f t="shared" si="37"/>
        <v>8.772935779816514</v>
      </c>
      <c r="T78" s="48">
        <v>163</v>
      </c>
      <c r="U78" s="42">
        <f t="shared" si="38"/>
        <v>4.6731651376146788</v>
      </c>
      <c r="V78" s="48">
        <v>0</v>
      </c>
      <c r="W78" s="41">
        <f t="shared" si="39"/>
        <v>0</v>
      </c>
      <c r="X78" s="48">
        <v>0</v>
      </c>
      <c r="Y78" s="43">
        <f t="shared" si="28"/>
        <v>0</v>
      </c>
    </row>
    <row r="79" spans="1:27" x14ac:dyDescent="0.25">
      <c r="A79" s="44"/>
      <c r="B79" s="58" t="s">
        <v>80</v>
      </c>
      <c r="C79" s="64">
        <v>1460</v>
      </c>
      <c r="D79" s="85">
        <v>1448</v>
      </c>
      <c r="E79" s="35">
        <f t="shared" si="30"/>
        <v>99.178082191780817</v>
      </c>
      <c r="F79" s="48">
        <v>21</v>
      </c>
      <c r="G79" s="37">
        <f t="shared" si="31"/>
        <v>1.4502762430939227</v>
      </c>
      <c r="H79" s="34">
        <f>D79-F79</f>
        <v>1427</v>
      </c>
      <c r="I79" s="37">
        <f t="shared" si="32"/>
        <v>98.549723756906076</v>
      </c>
      <c r="J79" s="48">
        <v>0</v>
      </c>
      <c r="K79" s="39">
        <f t="shared" si="33"/>
        <v>0</v>
      </c>
      <c r="L79" s="48">
        <v>992</v>
      </c>
      <c r="M79" s="39">
        <f t="shared" si="34"/>
        <v>69.516468114926425</v>
      </c>
      <c r="N79" s="48">
        <v>8</v>
      </c>
      <c r="O79" s="39">
        <f t="shared" si="35"/>
        <v>0.56061667834618079</v>
      </c>
      <c r="P79" s="48">
        <v>1</v>
      </c>
      <c r="Q79" s="39">
        <f t="shared" si="36"/>
        <v>7.0077084793272598E-2</v>
      </c>
      <c r="R79" s="48">
        <v>211</v>
      </c>
      <c r="S79" s="41">
        <f t="shared" si="37"/>
        <v>14.786264891380519</v>
      </c>
      <c r="T79" s="48">
        <v>213</v>
      </c>
      <c r="U79" s="42">
        <f t="shared" si="38"/>
        <v>14.926419060967064</v>
      </c>
      <c r="V79" s="48">
        <v>1</v>
      </c>
      <c r="W79" s="41">
        <f t="shared" si="39"/>
        <v>7.0077084793272598E-2</v>
      </c>
      <c r="X79" s="48">
        <v>1</v>
      </c>
      <c r="Y79" s="43">
        <f t="shared" si="28"/>
        <v>7.0077084793272598E-2</v>
      </c>
    </row>
    <row r="80" spans="1:27" x14ac:dyDescent="0.25">
      <c r="A80" s="44"/>
      <c r="B80" s="58" t="s">
        <v>81</v>
      </c>
      <c r="C80" s="64">
        <v>2584</v>
      </c>
      <c r="D80" s="85">
        <v>2578</v>
      </c>
      <c r="E80" s="35">
        <f t="shared" si="30"/>
        <v>99.767801857585141</v>
      </c>
      <c r="F80" s="48">
        <v>18</v>
      </c>
      <c r="G80" s="37">
        <f t="shared" si="31"/>
        <v>0.69821567106283944</v>
      </c>
      <c r="H80" s="34">
        <f>D80-F80</f>
        <v>2560</v>
      </c>
      <c r="I80" s="37">
        <f t="shared" si="32"/>
        <v>99.30178432893716</v>
      </c>
      <c r="J80" s="48">
        <v>0</v>
      </c>
      <c r="K80" s="39">
        <f t="shared" si="33"/>
        <v>0</v>
      </c>
      <c r="L80" s="48">
        <v>2110</v>
      </c>
      <c r="M80" s="39">
        <f t="shared" si="34"/>
        <v>82.421875</v>
      </c>
      <c r="N80" s="48">
        <v>4</v>
      </c>
      <c r="O80" s="39">
        <f t="shared" si="35"/>
        <v>0.15625</v>
      </c>
      <c r="P80" s="48">
        <v>0</v>
      </c>
      <c r="Q80" s="39">
        <f t="shared" si="36"/>
        <v>0</v>
      </c>
      <c r="R80" s="48">
        <v>277</v>
      </c>
      <c r="S80" s="41">
        <f t="shared" si="37"/>
        <v>10.8203125</v>
      </c>
      <c r="T80" s="48">
        <v>169</v>
      </c>
      <c r="U80" s="42">
        <f t="shared" si="38"/>
        <v>6.6015625</v>
      </c>
      <c r="V80" s="48">
        <v>0</v>
      </c>
      <c r="W80" s="41">
        <f t="shared" si="39"/>
        <v>0</v>
      </c>
      <c r="X80" s="48">
        <v>0</v>
      </c>
      <c r="Y80" s="43">
        <f t="shared" si="28"/>
        <v>0</v>
      </c>
    </row>
    <row r="81" spans="1:27" x14ac:dyDescent="0.25">
      <c r="A81" s="44"/>
      <c r="B81" s="58" t="s">
        <v>82</v>
      </c>
      <c r="C81" s="64">
        <v>2476</v>
      </c>
      <c r="D81" s="85">
        <v>2441</v>
      </c>
      <c r="E81" s="35">
        <f t="shared" si="30"/>
        <v>98.586429725363487</v>
      </c>
      <c r="F81" s="48">
        <v>21</v>
      </c>
      <c r="G81" s="37">
        <f t="shared" si="31"/>
        <v>0.86030315444489958</v>
      </c>
      <c r="H81" s="34">
        <f>D81-F81</f>
        <v>2420</v>
      </c>
      <c r="I81" s="37">
        <f t="shared" si="32"/>
        <v>99.139696845555093</v>
      </c>
      <c r="J81" s="48">
        <v>0</v>
      </c>
      <c r="K81" s="39">
        <f t="shared" si="33"/>
        <v>0</v>
      </c>
      <c r="L81" s="48">
        <v>1995</v>
      </c>
      <c r="M81" s="39">
        <f t="shared" si="34"/>
        <v>82.438016528925615</v>
      </c>
      <c r="N81" s="48">
        <v>4</v>
      </c>
      <c r="O81" s="39">
        <f t="shared" si="35"/>
        <v>0.16528925619834711</v>
      </c>
      <c r="P81" s="48">
        <v>0</v>
      </c>
      <c r="Q81" s="39">
        <f t="shared" si="36"/>
        <v>0</v>
      </c>
      <c r="R81" s="48">
        <v>214</v>
      </c>
      <c r="S81" s="41">
        <f t="shared" si="37"/>
        <v>8.8429752066115697</v>
      </c>
      <c r="T81" s="48">
        <v>207</v>
      </c>
      <c r="U81" s="42">
        <f t="shared" si="38"/>
        <v>8.5537190082644621</v>
      </c>
      <c r="V81" s="48">
        <v>0</v>
      </c>
      <c r="W81" s="41">
        <f t="shared" si="39"/>
        <v>0</v>
      </c>
      <c r="X81" s="48">
        <v>0</v>
      </c>
      <c r="Y81" s="43">
        <f t="shared" si="28"/>
        <v>0</v>
      </c>
    </row>
    <row r="82" spans="1:27" x14ac:dyDescent="0.25">
      <c r="A82" s="44"/>
      <c r="B82" s="58" t="s">
        <v>83</v>
      </c>
      <c r="C82" s="64">
        <v>1821</v>
      </c>
      <c r="D82" s="85">
        <v>1801</v>
      </c>
      <c r="E82" s="35">
        <f t="shared" si="30"/>
        <v>98.901702361339929</v>
      </c>
      <c r="F82" s="48">
        <v>29</v>
      </c>
      <c r="G82" s="37">
        <f t="shared" si="31"/>
        <v>1.6102165463631315</v>
      </c>
      <c r="H82" s="34">
        <f>D82-F82</f>
        <v>1772</v>
      </c>
      <c r="I82" s="37">
        <f t="shared" si="32"/>
        <v>98.389783453636866</v>
      </c>
      <c r="J82" s="48">
        <v>1</v>
      </c>
      <c r="K82" s="39">
        <f t="shared" si="33"/>
        <v>5.6433408577878104E-2</v>
      </c>
      <c r="L82" s="48">
        <v>1275</v>
      </c>
      <c r="M82" s="39">
        <f t="shared" si="34"/>
        <v>71.95259593679458</v>
      </c>
      <c r="N82" s="48">
        <v>13</v>
      </c>
      <c r="O82" s="39">
        <f t="shared" si="35"/>
        <v>0.73363431151241532</v>
      </c>
      <c r="P82" s="48">
        <v>4</v>
      </c>
      <c r="Q82" s="39">
        <f t="shared" si="36"/>
        <v>0.22573363431151242</v>
      </c>
      <c r="R82" s="48">
        <v>309</v>
      </c>
      <c r="S82" s="41">
        <f t="shared" si="37"/>
        <v>17.437923250564335</v>
      </c>
      <c r="T82" s="48">
        <v>168</v>
      </c>
      <c r="U82" s="42">
        <f t="shared" si="38"/>
        <v>9.4808126410835207</v>
      </c>
      <c r="V82" s="48">
        <v>1</v>
      </c>
      <c r="W82" s="41">
        <f t="shared" si="39"/>
        <v>5.6433408577878104E-2</v>
      </c>
      <c r="X82" s="48">
        <v>1</v>
      </c>
      <c r="Y82" s="43">
        <f t="shared" si="28"/>
        <v>5.6433408577878104E-2</v>
      </c>
    </row>
    <row r="83" spans="1:27" x14ac:dyDescent="0.25">
      <c r="A83" s="489" t="s">
        <v>20</v>
      </c>
      <c r="B83" s="490"/>
      <c r="C83" s="61">
        <f>SUM(C78:C82)</f>
        <v>11848</v>
      </c>
      <c r="D83" s="61">
        <f t="shared" ref="D83:X83" si="40">SUM(D78:D82)</f>
        <v>11778</v>
      </c>
      <c r="E83" s="51">
        <f t="shared" si="30"/>
        <v>99.40918298446995</v>
      </c>
      <c r="F83" s="61">
        <f t="shared" si="40"/>
        <v>111</v>
      </c>
      <c r="G83" s="52">
        <f t="shared" si="31"/>
        <v>0.94243504839531334</v>
      </c>
      <c r="H83" s="61">
        <f t="shared" si="40"/>
        <v>11667</v>
      </c>
      <c r="I83" s="52">
        <f t="shared" si="32"/>
        <v>99.057564951604689</v>
      </c>
      <c r="J83" s="61">
        <f t="shared" si="40"/>
        <v>1</v>
      </c>
      <c r="K83" s="53">
        <f t="shared" si="33"/>
        <v>8.5711836804662732E-3</v>
      </c>
      <c r="L83" s="61">
        <f t="shared" si="40"/>
        <v>9386</v>
      </c>
      <c r="M83" s="53">
        <f t="shared" si="34"/>
        <v>80.44913002485643</v>
      </c>
      <c r="N83" s="61">
        <f t="shared" si="40"/>
        <v>33</v>
      </c>
      <c r="O83" s="53">
        <f t="shared" si="35"/>
        <v>0.28284906145538696</v>
      </c>
      <c r="P83" s="61">
        <f t="shared" si="40"/>
        <v>6</v>
      </c>
      <c r="Q83" s="53">
        <f t="shared" si="36"/>
        <v>5.1427102082797632E-2</v>
      </c>
      <c r="R83" s="61">
        <f t="shared" si="40"/>
        <v>1317</v>
      </c>
      <c r="S83" s="54">
        <f t="shared" si="37"/>
        <v>11.288248907174081</v>
      </c>
      <c r="T83" s="61">
        <f t="shared" si="40"/>
        <v>920</v>
      </c>
      <c r="U83" s="55">
        <f t="shared" si="38"/>
        <v>7.885488986028971</v>
      </c>
      <c r="V83" s="61">
        <f t="shared" si="40"/>
        <v>2</v>
      </c>
      <c r="W83" s="54">
        <f t="shared" si="39"/>
        <v>1.7142367360932546E-2</v>
      </c>
      <c r="X83" s="61">
        <f t="shared" si="40"/>
        <v>2</v>
      </c>
      <c r="Y83" s="56">
        <f t="shared" si="28"/>
        <v>1.7142367360932546E-2</v>
      </c>
      <c r="AA83" s="8"/>
    </row>
    <row r="84" spans="1:27" x14ac:dyDescent="0.25">
      <c r="A84" s="44" t="s">
        <v>84</v>
      </c>
      <c r="B84" s="58" t="s">
        <v>83</v>
      </c>
      <c r="C84" s="64">
        <v>1866</v>
      </c>
      <c r="D84" s="85">
        <v>1870</v>
      </c>
      <c r="E84" s="35">
        <f t="shared" si="30"/>
        <v>100.21436227224008</v>
      </c>
      <c r="F84" s="48">
        <v>26</v>
      </c>
      <c r="G84" s="37">
        <f t="shared" si="31"/>
        <v>1.3903743315508021</v>
      </c>
      <c r="H84" s="34">
        <f t="shared" ref="H84:H89" si="41">D84-F84</f>
        <v>1844</v>
      </c>
      <c r="I84" s="37">
        <f t="shared" si="32"/>
        <v>98.609625668449198</v>
      </c>
      <c r="J84" s="48">
        <v>0</v>
      </c>
      <c r="K84" s="39">
        <f t="shared" si="33"/>
        <v>0</v>
      </c>
      <c r="L84" s="48">
        <v>1422</v>
      </c>
      <c r="M84" s="39">
        <f t="shared" si="34"/>
        <v>77.114967462039047</v>
      </c>
      <c r="N84" s="48">
        <v>5</v>
      </c>
      <c r="O84" s="39">
        <f t="shared" si="35"/>
        <v>0.27114967462039047</v>
      </c>
      <c r="P84" s="48">
        <v>3</v>
      </c>
      <c r="Q84" s="39">
        <f t="shared" si="36"/>
        <v>0.16268980477223427</v>
      </c>
      <c r="R84" s="48">
        <v>322</v>
      </c>
      <c r="S84" s="41">
        <f t="shared" si="37"/>
        <v>17.462039045553144</v>
      </c>
      <c r="T84" s="48">
        <v>92</v>
      </c>
      <c r="U84" s="42">
        <f t="shared" si="38"/>
        <v>4.9891540130151846</v>
      </c>
      <c r="V84" s="48">
        <v>0</v>
      </c>
      <c r="W84" s="41">
        <f t="shared" si="39"/>
        <v>0</v>
      </c>
      <c r="X84" s="48">
        <v>0</v>
      </c>
      <c r="Y84" s="43">
        <f t="shared" si="28"/>
        <v>0</v>
      </c>
    </row>
    <row r="85" spans="1:27" x14ac:dyDescent="0.25">
      <c r="A85" s="44"/>
      <c r="B85" s="58" t="s">
        <v>85</v>
      </c>
      <c r="C85" s="64">
        <v>1805</v>
      </c>
      <c r="D85" s="85">
        <v>1796</v>
      </c>
      <c r="E85" s="35">
        <f t="shared" si="30"/>
        <v>99.501385041551245</v>
      </c>
      <c r="F85" s="48">
        <v>21</v>
      </c>
      <c r="G85" s="37">
        <f t="shared" si="31"/>
        <v>1.1692650334075725</v>
      </c>
      <c r="H85" s="34">
        <f t="shared" si="41"/>
        <v>1775</v>
      </c>
      <c r="I85" s="37">
        <f t="shared" si="32"/>
        <v>98.830734966592431</v>
      </c>
      <c r="J85" s="48">
        <v>0</v>
      </c>
      <c r="K85" s="39">
        <f t="shared" si="33"/>
        <v>0</v>
      </c>
      <c r="L85" s="48">
        <v>1328</v>
      </c>
      <c r="M85" s="39">
        <f t="shared" si="34"/>
        <v>74.816901408450704</v>
      </c>
      <c r="N85" s="48">
        <v>5</v>
      </c>
      <c r="O85" s="39">
        <f t="shared" si="35"/>
        <v>0.28169014084507044</v>
      </c>
      <c r="P85" s="48">
        <v>11</v>
      </c>
      <c r="Q85" s="39">
        <f t="shared" si="36"/>
        <v>0.61971830985915488</v>
      </c>
      <c r="R85" s="48">
        <v>308</v>
      </c>
      <c r="S85" s="41">
        <f t="shared" si="37"/>
        <v>17.35211267605634</v>
      </c>
      <c r="T85" s="48">
        <v>122</v>
      </c>
      <c r="U85" s="42">
        <f t="shared" si="38"/>
        <v>6.873239436619718</v>
      </c>
      <c r="V85" s="48">
        <v>1</v>
      </c>
      <c r="W85" s="41">
        <f t="shared" si="39"/>
        <v>5.6338028169014086E-2</v>
      </c>
      <c r="X85" s="48">
        <v>0</v>
      </c>
      <c r="Y85" s="43">
        <f t="shared" si="28"/>
        <v>0</v>
      </c>
    </row>
    <row r="86" spans="1:27" x14ac:dyDescent="0.25">
      <c r="A86" s="44"/>
      <c r="B86" s="58" t="s">
        <v>86</v>
      </c>
      <c r="C86" s="64">
        <v>1569</v>
      </c>
      <c r="D86" s="85">
        <v>1545</v>
      </c>
      <c r="E86" s="35">
        <f t="shared" si="30"/>
        <v>98.470363288718929</v>
      </c>
      <c r="F86" s="48">
        <v>21</v>
      </c>
      <c r="G86" s="37">
        <f t="shared" si="31"/>
        <v>1.3592233009708738</v>
      </c>
      <c r="H86" s="34">
        <f t="shared" si="41"/>
        <v>1524</v>
      </c>
      <c r="I86" s="37">
        <f t="shared" si="32"/>
        <v>98.640776699029132</v>
      </c>
      <c r="J86" s="48">
        <v>1</v>
      </c>
      <c r="K86" s="39">
        <f t="shared" si="33"/>
        <v>6.5616797900262466E-2</v>
      </c>
      <c r="L86" s="48">
        <v>1073</v>
      </c>
      <c r="M86" s="39">
        <f t="shared" si="34"/>
        <v>70.406824146981634</v>
      </c>
      <c r="N86" s="48">
        <v>11</v>
      </c>
      <c r="O86" s="39">
        <f t="shared" si="35"/>
        <v>0.72178477690288712</v>
      </c>
      <c r="P86" s="48">
        <v>4</v>
      </c>
      <c r="Q86" s="39">
        <f t="shared" si="36"/>
        <v>0.26246719160104987</v>
      </c>
      <c r="R86" s="48">
        <v>230</v>
      </c>
      <c r="S86" s="41">
        <f t="shared" si="37"/>
        <v>15.091863517060368</v>
      </c>
      <c r="T86" s="48">
        <v>204</v>
      </c>
      <c r="U86" s="42">
        <f t="shared" si="38"/>
        <v>13.385826771653543</v>
      </c>
      <c r="V86" s="48">
        <v>0</v>
      </c>
      <c r="W86" s="41">
        <f t="shared" si="39"/>
        <v>0</v>
      </c>
      <c r="X86" s="48">
        <v>1</v>
      </c>
      <c r="Y86" s="43">
        <f t="shared" si="28"/>
        <v>6.5616797900262466E-2</v>
      </c>
    </row>
    <row r="87" spans="1:27" x14ac:dyDescent="0.25">
      <c r="A87" s="44"/>
      <c r="B87" s="85" t="s">
        <v>87</v>
      </c>
      <c r="C87" s="64">
        <v>2017</v>
      </c>
      <c r="D87" s="85">
        <v>2018</v>
      </c>
      <c r="E87" s="35">
        <f t="shared" si="30"/>
        <v>100.04957858205255</v>
      </c>
      <c r="F87" s="48">
        <v>21</v>
      </c>
      <c r="G87" s="37">
        <f t="shared" si="31"/>
        <v>1.0406342913776017</v>
      </c>
      <c r="H87" s="34">
        <f t="shared" si="41"/>
        <v>1997</v>
      </c>
      <c r="I87" s="37">
        <f t="shared" si="32"/>
        <v>98.9593657086224</v>
      </c>
      <c r="J87" s="48">
        <v>0</v>
      </c>
      <c r="K87" s="39">
        <f t="shared" si="33"/>
        <v>0</v>
      </c>
      <c r="L87" s="48">
        <v>1572</v>
      </c>
      <c r="M87" s="39">
        <f t="shared" si="34"/>
        <v>78.718077115673509</v>
      </c>
      <c r="N87" s="48">
        <v>4</v>
      </c>
      <c r="O87" s="39">
        <f t="shared" si="35"/>
        <v>0.20030045067601401</v>
      </c>
      <c r="P87" s="48">
        <v>2</v>
      </c>
      <c r="Q87" s="39">
        <f t="shared" si="36"/>
        <v>0.10015022533800701</v>
      </c>
      <c r="R87" s="48">
        <v>278</v>
      </c>
      <c r="S87" s="41">
        <f t="shared" si="37"/>
        <v>13.920881321982975</v>
      </c>
      <c r="T87" s="48">
        <v>140</v>
      </c>
      <c r="U87" s="42">
        <f t="shared" si="38"/>
        <v>7.0105157736604911</v>
      </c>
      <c r="V87" s="48">
        <v>0</v>
      </c>
      <c r="W87" s="41">
        <f t="shared" si="39"/>
        <v>0</v>
      </c>
      <c r="X87" s="48">
        <v>1</v>
      </c>
      <c r="Y87" s="43">
        <f t="shared" si="28"/>
        <v>5.0075112669003503E-2</v>
      </c>
    </row>
    <row r="88" spans="1:27" x14ac:dyDescent="0.25">
      <c r="A88" s="44"/>
      <c r="B88" s="85" t="s">
        <v>88</v>
      </c>
      <c r="C88" s="64">
        <v>2513</v>
      </c>
      <c r="D88" s="85">
        <v>2495</v>
      </c>
      <c r="E88" s="35">
        <f t="shared" si="30"/>
        <v>99.283724631914041</v>
      </c>
      <c r="F88" s="48">
        <v>27</v>
      </c>
      <c r="G88" s="37">
        <f t="shared" si="31"/>
        <v>1.0821643286573146</v>
      </c>
      <c r="H88" s="34">
        <f t="shared" si="41"/>
        <v>2468</v>
      </c>
      <c r="I88" s="37">
        <f t="shared" si="32"/>
        <v>98.917835671342687</v>
      </c>
      <c r="J88" s="48">
        <v>0</v>
      </c>
      <c r="K88" s="39">
        <f t="shared" si="33"/>
        <v>0</v>
      </c>
      <c r="L88" s="48">
        <v>1987</v>
      </c>
      <c r="M88" s="39">
        <f t="shared" si="34"/>
        <v>80.510534846029174</v>
      </c>
      <c r="N88" s="48">
        <v>5</v>
      </c>
      <c r="O88" s="39">
        <f t="shared" si="35"/>
        <v>0.2025931928687196</v>
      </c>
      <c r="P88" s="48">
        <v>3</v>
      </c>
      <c r="Q88" s="39">
        <f t="shared" si="36"/>
        <v>0.12155591572123177</v>
      </c>
      <c r="R88" s="48">
        <v>201</v>
      </c>
      <c r="S88" s="41">
        <f t="shared" si="37"/>
        <v>8.1442463533225276</v>
      </c>
      <c r="T88" s="48">
        <v>271</v>
      </c>
      <c r="U88" s="42">
        <f t="shared" si="38"/>
        <v>10.980551053484604</v>
      </c>
      <c r="V88" s="48">
        <v>0</v>
      </c>
      <c r="W88" s="41">
        <f t="shared" si="39"/>
        <v>0</v>
      </c>
      <c r="X88" s="48">
        <v>1</v>
      </c>
      <c r="Y88" s="43">
        <f t="shared" si="28"/>
        <v>4.0518638573743923E-2</v>
      </c>
    </row>
    <row r="89" spans="1:27" x14ac:dyDescent="0.25">
      <c r="A89" s="44"/>
      <c r="B89" s="85" t="s">
        <v>89</v>
      </c>
      <c r="C89" s="64">
        <v>2733</v>
      </c>
      <c r="D89" s="85">
        <v>2727</v>
      </c>
      <c r="E89" s="35">
        <f t="shared" si="30"/>
        <v>99.780461031833156</v>
      </c>
      <c r="F89" s="48">
        <v>28</v>
      </c>
      <c r="G89" s="37">
        <f t="shared" si="31"/>
        <v>1.0267693436010268</v>
      </c>
      <c r="H89" s="34">
        <f t="shared" si="41"/>
        <v>2699</v>
      </c>
      <c r="I89" s="37">
        <f t="shared" si="32"/>
        <v>98.973230656398968</v>
      </c>
      <c r="J89" s="48">
        <v>0</v>
      </c>
      <c r="K89" s="39">
        <f t="shared" si="33"/>
        <v>0</v>
      </c>
      <c r="L89" s="48">
        <v>2281</v>
      </c>
      <c r="M89" s="39">
        <f t="shared" si="34"/>
        <v>84.512782512041497</v>
      </c>
      <c r="N89" s="48">
        <v>4</v>
      </c>
      <c r="O89" s="39">
        <f t="shared" si="35"/>
        <v>0.14820303816228234</v>
      </c>
      <c r="P89" s="48">
        <v>2</v>
      </c>
      <c r="Q89" s="39">
        <f t="shared" si="36"/>
        <v>7.4101519081141168E-2</v>
      </c>
      <c r="R89" s="48">
        <v>233</v>
      </c>
      <c r="S89" s="41">
        <f t="shared" si="37"/>
        <v>8.6328269729529463</v>
      </c>
      <c r="T89" s="48">
        <v>178</v>
      </c>
      <c r="U89" s="42">
        <f t="shared" si="38"/>
        <v>6.5950351982215638</v>
      </c>
      <c r="V89" s="48">
        <v>0</v>
      </c>
      <c r="W89" s="41">
        <f t="shared" si="39"/>
        <v>0</v>
      </c>
      <c r="X89" s="48">
        <v>1</v>
      </c>
      <c r="Y89" s="43">
        <f t="shared" si="28"/>
        <v>3.7050759540570584E-2</v>
      </c>
    </row>
    <row r="90" spans="1:27" x14ac:dyDescent="0.25">
      <c r="A90" s="489" t="s">
        <v>20</v>
      </c>
      <c r="B90" s="490"/>
      <c r="C90" s="61">
        <f>SUM(C84:C89)</f>
        <v>12503</v>
      </c>
      <c r="D90" s="61">
        <f t="shared" ref="D90:X90" si="42">SUM(D84:D89)</f>
        <v>12451</v>
      </c>
      <c r="E90" s="51">
        <f t="shared" si="30"/>
        <v>99.584099816044144</v>
      </c>
      <c r="F90" s="61">
        <f t="shared" si="42"/>
        <v>144</v>
      </c>
      <c r="G90" s="52">
        <f t="shared" si="31"/>
        <v>1.1565336117580918</v>
      </c>
      <c r="H90" s="61">
        <f t="shared" si="42"/>
        <v>12307</v>
      </c>
      <c r="I90" s="52">
        <f t="shared" si="32"/>
        <v>98.843466388241907</v>
      </c>
      <c r="J90" s="61">
        <f t="shared" si="42"/>
        <v>1</v>
      </c>
      <c r="K90" s="53">
        <f t="shared" si="33"/>
        <v>8.1254570569594536E-3</v>
      </c>
      <c r="L90" s="61">
        <f t="shared" si="42"/>
        <v>9663</v>
      </c>
      <c r="M90" s="53">
        <f t="shared" si="34"/>
        <v>78.516291541399198</v>
      </c>
      <c r="N90" s="61">
        <f t="shared" si="42"/>
        <v>34</v>
      </c>
      <c r="O90" s="53">
        <f t="shared" si="35"/>
        <v>0.27626553993662145</v>
      </c>
      <c r="P90" s="61">
        <f t="shared" si="42"/>
        <v>25</v>
      </c>
      <c r="Q90" s="53">
        <f t="shared" si="36"/>
        <v>0.20313642642398635</v>
      </c>
      <c r="R90" s="61">
        <f t="shared" si="42"/>
        <v>1572</v>
      </c>
      <c r="S90" s="54">
        <f t="shared" si="37"/>
        <v>12.773218493540261</v>
      </c>
      <c r="T90" s="61">
        <f t="shared" si="42"/>
        <v>1007</v>
      </c>
      <c r="U90" s="55">
        <f t="shared" si="38"/>
        <v>8.1823352563581704</v>
      </c>
      <c r="V90" s="61">
        <f t="shared" si="42"/>
        <v>1</v>
      </c>
      <c r="W90" s="54">
        <f t="shared" si="39"/>
        <v>8.1254570569594536E-3</v>
      </c>
      <c r="X90" s="61">
        <f t="shared" si="42"/>
        <v>4</v>
      </c>
      <c r="Y90" s="56">
        <f t="shared" si="28"/>
        <v>3.2501828227837815E-2</v>
      </c>
      <c r="AA90" s="8"/>
    </row>
    <row r="91" spans="1:27" x14ac:dyDescent="0.25">
      <c r="A91" s="62" t="s">
        <v>90</v>
      </c>
      <c r="B91" s="86" t="s">
        <v>91</v>
      </c>
      <c r="C91" s="85">
        <v>1519</v>
      </c>
      <c r="D91" s="85">
        <v>1518</v>
      </c>
      <c r="E91" s="35">
        <f t="shared" si="30"/>
        <v>99.934167215273206</v>
      </c>
      <c r="F91" s="60">
        <v>15</v>
      </c>
      <c r="G91" s="37">
        <f t="shared" si="31"/>
        <v>0.98814229249011853</v>
      </c>
      <c r="H91" s="34">
        <f>D91-F91</f>
        <v>1503</v>
      </c>
      <c r="I91" s="37">
        <f t="shared" si="32"/>
        <v>99.011857707509876</v>
      </c>
      <c r="J91" s="60">
        <v>0</v>
      </c>
      <c r="K91" s="39">
        <f t="shared" si="33"/>
        <v>0</v>
      </c>
      <c r="L91" s="60">
        <v>1070</v>
      </c>
      <c r="M91" s="39">
        <f t="shared" si="34"/>
        <v>71.190951430472396</v>
      </c>
      <c r="N91" s="60">
        <v>4</v>
      </c>
      <c r="O91" s="39">
        <f t="shared" si="35"/>
        <v>0.2661343978709248</v>
      </c>
      <c r="P91" s="60">
        <v>2</v>
      </c>
      <c r="Q91" s="39">
        <f t="shared" si="36"/>
        <v>0.1330671989354624</v>
      </c>
      <c r="R91" s="60">
        <v>311</v>
      </c>
      <c r="S91" s="41">
        <f t="shared" si="37"/>
        <v>20.691949434464405</v>
      </c>
      <c r="T91" s="60">
        <v>109</v>
      </c>
      <c r="U91" s="42">
        <f t="shared" si="38"/>
        <v>7.252162341982701</v>
      </c>
      <c r="V91" s="60">
        <v>0</v>
      </c>
      <c r="W91" s="41">
        <f t="shared" si="39"/>
        <v>0</v>
      </c>
      <c r="X91" s="60">
        <v>7</v>
      </c>
      <c r="Y91" s="43">
        <f t="shared" si="28"/>
        <v>0.46573519627411841</v>
      </c>
    </row>
    <row r="92" spans="1:27" x14ac:dyDescent="0.25">
      <c r="A92" s="62"/>
      <c r="B92" s="58" t="s">
        <v>92</v>
      </c>
      <c r="C92" s="58">
        <v>2183</v>
      </c>
      <c r="D92" s="85">
        <v>2153</v>
      </c>
      <c r="E92" s="35">
        <f t="shared" si="30"/>
        <v>98.625744388456255</v>
      </c>
      <c r="F92" s="60">
        <v>21</v>
      </c>
      <c r="G92" s="37">
        <f t="shared" si="31"/>
        <v>0.97538318625174181</v>
      </c>
      <c r="H92" s="34">
        <f>D92-F92</f>
        <v>2132</v>
      </c>
      <c r="I92" s="37">
        <f t="shared" si="32"/>
        <v>99.024616813748253</v>
      </c>
      <c r="J92" s="59">
        <v>0</v>
      </c>
      <c r="K92" s="39">
        <f t="shared" si="33"/>
        <v>0</v>
      </c>
      <c r="L92" s="60">
        <v>1587</v>
      </c>
      <c r="M92" s="39">
        <f t="shared" si="34"/>
        <v>74.437148217636022</v>
      </c>
      <c r="N92" s="59">
        <v>4</v>
      </c>
      <c r="O92" s="39">
        <f t="shared" si="35"/>
        <v>0.18761726078799248</v>
      </c>
      <c r="P92" s="59">
        <v>1</v>
      </c>
      <c r="Q92" s="39">
        <f t="shared" si="36"/>
        <v>4.6904315196998121E-2</v>
      </c>
      <c r="R92" s="60">
        <v>379</v>
      </c>
      <c r="S92" s="41">
        <f t="shared" si="37"/>
        <v>17.776735459662287</v>
      </c>
      <c r="T92" s="60">
        <v>160</v>
      </c>
      <c r="U92" s="42">
        <f t="shared" si="38"/>
        <v>7.5046904315197001</v>
      </c>
      <c r="V92" s="59">
        <v>0</v>
      </c>
      <c r="W92" s="41">
        <f t="shared" si="39"/>
        <v>0</v>
      </c>
      <c r="X92" s="59">
        <v>1</v>
      </c>
      <c r="Y92" s="43">
        <f t="shared" si="28"/>
        <v>4.6904315196998121E-2</v>
      </c>
    </row>
    <row r="93" spans="1:27" x14ac:dyDescent="0.25">
      <c r="A93" s="62"/>
      <c r="B93" s="58" t="s">
        <v>93</v>
      </c>
      <c r="C93" s="58">
        <v>1671</v>
      </c>
      <c r="D93" s="85">
        <v>1641</v>
      </c>
      <c r="E93" s="35">
        <f t="shared" si="30"/>
        <v>98.204667863554761</v>
      </c>
      <c r="F93" s="87">
        <v>32</v>
      </c>
      <c r="G93" s="37">
        <f t="shared" si="31"/>
        <v>1.9500304692260817</v>
      </c>
      <c r="H93" s="34">
        <f>D93-F93</f>
        <v>1609</v>
      </c>
      <c r="I93" s="37">
        <f t="shared" si="32"/>
        <v>98.049969530773922</v>
      </c>
      <c r="J93" s="59">
        <v>0</v>
      </c>
      <c r="K93" s="39">
        <f t="shared" si="33"/>
        <v>0</v>
      </c>
      <c r="L93" s="60">
        <v>1075</v>
      </c>
      <c r="M93" s="39">
        <f t="shared" si="34"/>
        <v>66.811684275947798</v>
      </c>
      <c r="N93" s="59">
        <v>28</v>
      </c>
      <c r="O93" s="39">
        <f t="shared" si="35"/>
        <v>1.740211311373524</v>
      </c>
      <c r="P93" s="59">
        <v>1</v>
      </c>
      <c r="Q93" s="39">
        <f t="shared" si="36"/>
        <v>6.2150403977625855E-2</v>
      </c>
      <c r="R93" s="60">
        <v>409</v>
      </c>
      <c r="S93" s="41">
        <f t="shared" si="37"/>
        <v>25.419515226848976</v>
      </c>
      <c r="T93" s="60">
        <v>84</v>
      </c>
      <c r="U93" s="42">
        <f t="shared" si="38"/>
        <v>5.2206339341205714</v>
      </c>
      <c r="V93" s="59">
        <v>3</v>
      </c>
      <c r="W93" s="41">
        <f t="shared" si="39"/>
        <v>0.18645121193287756</v>
      </c>
      <c r="X93" s="59">
        <v>9</v>
      </c>
      <c r="Y93" s="43">
        <f t="shared" si="28"/>
        <v>0.55935363579863273</v>
      </c>
    </row>
    <row r="94" spans="1:27" x14ac:dyDescent="0.25">
      <c r="A94" s="62"/>
      <c r="B94" s="58" t="s">
        <v>94</v>
      </c>
      <c r="C94" s="58">
        <v>1852</v>
      </c>
      <c r="D94" s="85">
        <v>1833</v>
      </c>
      <c r="E94" s="35">
        <f t="shared" si="30"/>
        <v>98.974082073434118</v>
      </c>
      <c r="F94" s="60">
        <v>11</v>
      </c>
      <c r="G94" s="37">
        <f t="shared" si="31"/>
        <v>0.60010911074740858</v>
      </c>
      <c r="H94" s="34">
        <f>D94-F94</f>
        <v>1822</v>
      </c>
      <c r="I94" s="37">
        <f t="shared" si="32"/>
        <v>99.399890889252589</v>
      </c>
      <c r="J94" s="59">
        <v>1</v>
      </c>
      <c r="K94" s="39">
        <f t="shared" si="33"/>
        <v>5.4884742041712405E-2</v>
      </c>
      <c r="L94" s="60">
        <v>1377</v>
      </c>
      <c r="M94" s="39">
        <f t="shared" si="34"/>
        <v>75.576289791437986</v>
      </c>
      <c r="N94" s="59">
        <v>6</v>
      </c>
      <c r="O94" s="39">
        <f t="shared" si="35"/>
        <v>0.32930845225027444</v>
      </c>
      <c r="P94" s="59">
        <v>2</v>
      </c>
      <c r="Q94" s="39">
        <f t="shared" si="36"/>
        <v>0.10976948408342481</v>
      </c>
      <c r="R94" s="60">
        <v>315</v>
      </c>
      <c r="S94" s="41">
        <f t="shared" si="37"/>
        <v>17.288693743139408</v>
      </c>
      <c r="T94" s="60">
        <v>121</v>
      </c>
      <c r="U94" s="42">
        <f t="shared" si="38"/>
        <v>6.6410537870472011</v>
      </c>
      <c r="V94" s="59">
        <v>0</v>
      </c>
      <c r="W94" s="41">
        <f t="shared" si="39"/>
        <v>0</v>
      </c>
      <c r="X94" s="59">
        <v>0</v>
      </c>
      <c r="Y94" s="43">
        <f t="shared" si="28"/>
        <v>0</v>
      </c>
    </row>
    <row r="95" spans="1:27" x14ac:dyDescent="0.25">
      <c r="A95" s="62"/>
      <c r="B95" s="58" t="s">
        <v>95</v>
      </c>
      <c r="C95" s="58">
        <v>1779</v>
      </c>
      <c r="D95" s="85">
        <v>1785</v>
      </c>
      <c r="E95" s="35">
        <f t="shared" si="30"/>
        <v>100.3372681281619</v>
      </c>
      <c r="F95" s="60">
        <v>27</v>
      </c>
      <c r="G95" s="37">
        <f t="shared" si="31"/>
        <v>1.5126050420168067</v>
      </c>
      <c r="H95" s="34">
        <f>D95-F95</f>
        <v>1758</v>
      </c>
      <c r="I95" s="37">
        <f t="shared" si="32"/>
        <v>98.487394957983199</v>
      </c>
      <c r="J95" s="59">
        <v>0</v>
      </c>
      <c r="K95" s="39">
        <f t="shared" si="33"/>
        <v>0</v>
      </c>
      <c r="L95" s="60">
        <v>1337</v>
      </c>
      <c r="M95" s="39">
        <f t="shared" si="34"/>
        <v>76.052332195676911</v>
      </c>
      <c r="N95" s="59">
        <v>4</v>
      </c>
      <c r="O95" s="39">
        <f t="shared" si="35"/>
        <v>0.22753128555176336</v>
      </c>
      <c r="P95" s="59">
        <v>1</v>
      </c>
      <c r="Q95" s="39">
        <f t="shared" si="36"/>
        <v>5.6882821387940839E-2</v>
      </c>
      <c r="R95" s="60">
        <v>308</v>
      </c>
      <c r="S95" s="41">
        <f t="shared" si="37"/>
        <v>17.519908987485778</v>
      </c>
      <c r="T95" s="60">
        <v>108</v>
      </c>
      <c r="U95" s="42">
        <f t="shared" si="38"/>
        <v>6.1433447098976108</v>
      </c>
      <c r="V95" s="59">
        <v>0</v>
      </c>
      <c r="W95" s="41">
        <f t="shared" si="39"/>
        <v>0</v>
      </c>
      <c r="X95" s="59">
        <v>0</v>
      </c>
      <c r="Y95" s="43">
        <f t="shared" si="28"/>
        <v>0</v>
      </c>
    </row>
    <row r="96" spans="1:27" x14ac:dyDescent="0.25">
      <c r="A96" s="489" t="s">
        <v>20</v>
      </c>
      <c r="B96" s="490"/>
      <c r="C96" s="88">
        <f>SUM(C91:C95)</f>
        <v>9004</v>
      </c>
      <c r="D96" s="88">
        <f t="shared" ref="D96:X96" si="43">SUM(D91:D95)</f>
        <v>8930</v>
      </c>
      <c r="E96" s="51">
        <f t="shared" si="30"/>
        <v>99.178143047534434</v>
      </c>
      <c r="F96" s="88">
        <f t="shared" si="43"/>
        <v>106</v>
      </c>
      <c r="G96" s="52">
        <f t="shared" si="31"/>
        <v>1.187010078387458</v>
      </c>
      <c r="H96" s="88">
        <f t="shared" si="43"/>
        <v>8824</v>
      </c>
      <c r="I96" s="52">
        <f t="shared" si="32"/>
        <v>98.812989921612541</v>
      </c>
      <c r="J96" s="88">
        <f t="shared" si="43"/>
        <v>1</v>
      </c>
      <c r="K96" s="53">
        <f t="shared" si="33"/>
        <v>1.1332728921124207E-2</v>
      </c>
      <c r="L96" s="88">
        <f t="shared" si="43"/>
        <v>6446</v>
      </c>
      <c r="M96" s="53">
        <f t="shared" si="34"/>
        <v>73.050770625566642</v>
      </c>
      <c r="N96" s="88">
        <f t="shared" si="43"/>
        <v>46</v>
      </c>
      <c r="O96" s="53">
        <f t="shared" si="35"/>
        <v>0.52130553037171345</v>
      </c>
      <c r="P96" s="88">
        <f t="shared" si="43"/>
        <v>7</v>
      </c>
      <c r="Q96" s="53">
        <f t="shared" si="36"/>
        <v>7.9329102447869448E-2</v>
      </c>
      <c r="R96" s="88">
        <f t="shared" si="43"/>
        <v>1722</v>
      </c>
      <c r="S96" s="54">
        <f t="shared" si="37"/>
        <v>19.514959202175884</v>
      </c>
      <c r="T96" s="88">
        <f t="shared" si="43"/>
        <v>582</v>
      </c>
      <c r="U96" s="55">
        <f t="shared" si="38"/>
        <v>6.5956482320942884</v>
      </c>
      <c r="V96" s="88">
        <f t="shared" si="43"/>
        <v>3</v>
      </c>
      <c r="W96" s="54">
        <f t="shared" si="39"/>
        <v>3.3998186763372622E-2</v>
      </c>
      <c r="X96" s="88">
        <f t="shared" si="43"/>
        <v>17</v>
      </c>
      <c r="Y96" s="56">
        <f t="shared" si="28"/>
        <v>0.19265639165911153</v>
      </c>
    </row>
    <row r="97" spans="1:25" x14ac:dyDescent="0.25">
      <c r="A97" s="44" t="s">
        <v>96</v>
      </c>
      <c r="B97" s="58" t="s">
        <v>97</v>
      </c>
      <c r="C97" s="58">
        <v>1444</v>
      </c>
      <c r="D97" s="85">
        <v>1431</v>
      </c>
      <c r="E97" s="35">
        <f t="shared" si="30"/>
        <v>99.099722991689745</v>
      </c>
      <c r="F97" s="60">
        <v>21</v>
      </c>
      <c r="G97" s="37">
        <f t="shared" si="31"/>
        <v>1.4675052410901468</v>
      </c>
      <c r="H97" s="34">
        <f t="shared" ref="H97:H102" si="44">D97-F97</f>
        <v>1410</v>
      </c>
      <c r="I97" s="37">
        <f t="shared" si="32"/>
        <v>98.532494758909849</v>
      </c>
      <c r="J97" s="59">
        <v>0</v>
      </c>
      <c r="K97" s="39">
        <f t="shared" si="33"/>
        <v>0</v>
      </c>
      <c r="L97" s="60">
        <v>1125</v>
      </c>
      <c r="M97" s="39">
        <f t="shared" si="34"/>
        <v>79.787234042553195</v>
      </c>
      <c r="N97" s="59">
        <v>5</v>
      </c>
      <c r="O97" s="39">
        <f t="shared" si="35"/>
        <v>0.3546099290780142</v>
      </c>
      <c r="P97" s="59">
        <v>0</v>
      </c>
      <c r="Q97" s="39">
        <f t="shared" si="36"/>
        <v>0</v>
      </c>
      <c r="R97" s="60">
        <v>201</v>
      </c>
      <c r="S97" s="41">
        <f t="shared" si="37"/>
        <v>14.25531914893617</v>
      </c>
      <c r="T97" s="60">
        <v>78</v>
      </c>
      <c r="U97" s="42">
        <f t="shared" si="38"/>
        <v>5.5319148936170217</v>
      </c>
      <c r="V97" s="59">
        <v>0</v>
      </c>
      <c r="W97" s="41">
        <f t="shared" si="39"/>
        <v>0</v>
      </c>
      <c r="X97" s="59">
        <v>1</v>
      </c>
      <c r="Y97" s="43">
        <f t="shared" si="28"/>
        <v>7.0921985815602842E-2</v>
      </c>
    </row>
    <row r="98" spans="1:25" x14ac:dyDescent="0.25">
      <c r="A98" s="44"/>
      <c r="B98" s="58" t="s">
        <v>98</v>
      </c>
      <c r="C98" s="58">
        <v>1995</v>
      </c>
      <c r="D98" s="85">
        <v>1978</v>
      </c>
      <c r="E98" s="35">
        <f t="shared" si="30"/>
        <v>99.147869674185458</v>
      </c>
      <c r="F98" s="60">
        <v>24</v>
      </c>
      <c r="G98" s="37">
        <f t="shared" si="31"/>
        <v>1.2133468149646107</v>
      </c>
      <c r="H98" s="34">
        <f t="shared" si="44"/>
        <v>1954</v>
      </c>
      <c r="I98" s="37">
        <f t="shared" si="32"/>
        <v>98.786653185035391</v>
      </c>
      <c r="J98" s="59">
        <v>1</v>
      </c>
      <c r="K98" s="39">
        <f t="shared" si="33"/>
        <v>5.1177072671443197E-2</v>
      </c>
      <c r="L98" s="60">
        <v>1486</v>
      </c>
      <c r="M98" s="39">
        <f t="shared" si="34"/>
        <v>76.04912998976458</v>
      </c>
      <c r="N98" s="59">
        <v>4</v>
      </c>
      <c r="O98" s="39">
        <f t="shared" si="35"/>
        <v>0.20470829068577279</v>
      </c>
      <c r="P98" s="59">
        <v>1</v>
      </c>
      <c r="Q98" s="39">
        <f t="shared" si="36"/>
        <v>5.1177072671443197E-2</v>
      </c>
      <c r="R98" s="60">
        <v>355</v>
      </c>
      <c r="S98" s="41">
        <f t="shared" si="37"/>
        <v>18.167860798362334</v>
      </c>
      <c r="T98" s="60">
        <v>100</v>
      </c>
      <c r="U98" s="42">
        <f t="shared" si="38"/>
        <v>5.1177072671443193</v>
      </c>
      <c r="V98" s="59">
        <v>1</v>
      </c>
      <c r="W98" s="41">
        <f t="shared" si="39"/>
        <v>5.1177072671443197E-2</v>
      </c>
      <c r="X98" s="59">
        <v>6</v>
      </c>
      <c r="Y98" s="43">
        <f t="shared" si="28"/>
        <v>0.30706243602865918</v>
      </c>
    </row>
    <row r="99" spans="1:25" x14ac:dyDescent="0.25">
      <c r="A99" s="44"/>
      <c r="B99" s="58" t="s">
        <v>99</v>
      </c>
      <c r="C99" s="58">
        <v>1679</v>
      </c>
      <c r="D99" s="85">
        <v>1663</v>
      </c>
      <c r="E99" s="35">
        <f t="shared" si="30"/>
        <v>99.04705181655747</v>
      </c>
      <c r="F99" s="60">
        <v>23</v>
      </c>
      <c r="G99" s="37">
        <f t="shared" si="31"/>
        <v>1.3830426939266387</v>
      </c>
      <c r="H99" s="34">
        <f t="shared" si="44"/>
        <v>1640</v>
      </c>
      <c r="I99" s="37">
        <f t="shared" si="32"/>
        <v>98.61695730607336</v>
      </c>
      <c r="J99" s="59">
        <v>0</v>
      </c>
      <c r="K99" s="39">
        <f t="shared" si="33"/>
        <v>0</v>
      </c>
      <c r="L99" s="60">
        <v>1171</v>
      </c>
      <c r="M99" s="39">
        <f t="shared" si="34"/>
        <v>71.402439024390247</v>
      </c>
      <c r="N99" s="59">
        <v>6</v>
      </c>
      <c r="O99" s="39">
        <f t="shared" si="35"/>
        <v>0.36585365853658536</v>
      </c>
      <c r="P99" s="59">
        <v>3</v>
      </c>
      <c r="Q99" s="39">
        <f t="shared" si="36"/>
        <v>0.18292682926829268</v>
      </c>
      <c r="R99" s="60">
        <v>313</v>
      </c>
      <c r="S99" s="41">
        <f t="shared" si="37"/>
        <v>19.085365853658537</v>
      </c>
      <c r="T99" s="60">
        <v>137</v>
      </c>
      <c r="U99" s="42">
        <f t="shared" si="38"/>
        <v>8.3536585365853657</v>
      </c>
      <c r="V99" s="59">
        <v>1</v>
      </c>
      <c r="W99" s="41">
        <f t="shared" si="39"/>
        <v>6.097560975609756E-2</v>
      </c>
      <c r="X99" s="59">
        <v>9</v>
      </c>
      <c r="Y99" s="43">
        <f t="shared" si="28"/>
        <v>0.54878048780487809</v>
      </c>
    </row>
    <row r="100" spans="1:25" x14ac:dyDescent="0.25">
      <c r="A100" s="44"/>
      <c r="B100" s="58" t="s">
        <v>100</v>
      </c>
      <c r="C100" s="58">
        <v>3489</v>
      </c>
      <c r="D100" s="85">
        <v>3483</v>
      </c>
      <c r="E100" s="35">
        <f t="shared" si="30"/>
        <v>99.828030954428201</v>
      </c>
      <c r="F100" s="60">
        <v>21</v>
      </c>
      <c r="G100" s="37">
        <f t="shared" si="31"/>
        <v>0.60292850990525404</v>
      </c>
      <c r="H100" s="34">
        <f t="shared" si="44"/>
        <v>3462</v>
      </c>
      <c r="I100" s="37">
        <f t="shared" si="32"/>
        <v>99.397071490094746</v>
      </c>
      <c r="J100" s="59">
        <v>0</v>
      </c>
      <c r="K100" s="39">
        <f t="shared" si="33"/>
        <v>0</v>
      </c>
      <c r="L100" s="60">
        <v>3035</v>
      </c>
      <c r="M100" s="39">
        <f t="shared" si="34"/>
        <v>87.666088965915662</v>
      </c>
      <c r="N100" s="59">
        <v>6</v>
      </c>
      <c r="O100" s="39">
        <f t="shared" si="35"/>
        <v>0.1733102253032929</v>
      </c>
      <c r="P100" s="59">
        <v>2</v>
      </c>
      <c r="Q100" s="39">
        <f t="shared" si="36"/>
        <v>5.7770075101097634E-2</v>
      </c>
      <c r="R100" s="60">
        <v>210</v>
      </c>
      <c r="S100" s="41">
        <f t="shared" si="37"/>
        <v>6.0658578856152516</v>
      </c>
      <c r="T100" s="60">
        <v>205</v>
      </c>
      <c r="U100" s="42">
        <f t="shared" si="38"/>
        <v>5.9214326978625076</v>
      </c>
      <c r="V100" s="59">
        <v>0</v>
      </c>
      <c r="W100" s="41">
        <f t="shared" si="39"/>
        <v>0</v>
      </c>
      <c r="X100" s="59">
        <v>4</v>
      </c>
      <c r="Y100" s="43">
        <f t="shared" si="28"/>
        <v>0.11554015020219527</v>
      </c>
    </row>
    <row r="101" spans="1:25" x14ac:dyDescent="0.25">
      <c r="A101" s="44"/>
      <c r="B101" s="58" t="s">
        <v>75</v>
      </c>
      <c r="C101" s="58">
        <v>2678</v>
      </c>
      <c r="D101" s="85">
        <v>2668</v>
      </c>
      <c r="E101" s="35">
        <f t="shared" si="30"/>
        <v>99.626587005227776</v>
      </c>
      <c r="F101" s="60">
        <v>21</v>
      </c>
      <c r="G101" s="37">
        <f t="shared" si="31"/>
        <v>0.78710644677661168</v>
      </c>
      <c r="H101" s="34">
        <f t="shared" si="44"/>
        <v>2647</v>
      </c>
      <c r="I101" s="37">
        <f t="shared" si="32"/>
        <v>99.212893553223395</v>
      </c>
      <c r="J101" s="59">
        <v>0</v>
      </c>
      <c r="K101" s="39">
        <f t="shared" si="33"/>
        <v>0</v>
      </c>
      <c r="L101" s="60">
        <v>2194</v>
      </c>
      <c r="M101" s="39">
        <f t="shared" si="34"/>
        <v>82.886286361919147</v>
      </c>
      <c r="N101" s="59">
        <v>11</v>
      </c>
      <c r="O101" s="39">
        <f t="shared" si="35"/>
        <v>0.41556479032867399</v>
      </c>
      <c r="P101" s="59">
        <v>1</v>
      </c>
      <c r="Q101" s="39">
        <f t="shared" si="36"/>
        <v>3.7778617302606725E-2</v>
      </c>
      <c r="R101" s="60">
        <v>307</v>
      </c>
      <c r="S101" s="41">
        <f t="shared" si="37"/>
        <v>11.598035511900264</v>
      </c>
      <c r="T101" s="60">
        <v>129</v>
      </c>
      <c r="U101" s="42">
        <f t="shared" si="38"/>
        <v>4.8734416320362675</v>
      </c>
      <c r="V101" s="59">
        <v>2</v>
      </c>
      <c r="W101" s="41">
        <f t="shared" si="39"/>
        <v>7.555723460521345E-2</v>
      </c>
      <c r="X101" s="59">
        <v>3</v>
      </c>
      <c r="Y101" s="43">
        <f t="shared" si="28"/>
        <v>0.11333585190782017</v>
      </c>
    </row>
    <row r="102" spans="1:25" x14ac:dyDescent="0.25">
      <c r="A102" s="44"/>
      <c r="B102" s="58" t="s">
        <v>101</v>
      </c>
      <c r="C102" s="58">
        <v>1714</v>
      </c>
      <c r="D102" s="85">
        <v>1701</v>
      </c>
      <c r="E102" s="35">
        <f t="shared" si="30"/>
        <v>99.241540256709456</v>
      </c>
      <c r="F102" s="60">
        <v>15</v>
      </c>
      <c r="G102" s="37">
        <f t="shared" si="31"/>
        <v>0.88183421516754845</v>
      </c>
      <c r="H102" s="34">
        <f t="shared" si="44"/>
        <v>1686</v>
      </c>
      <c r="I102" s="37">
        <f t="shared" si="32"/>
        <v>99.118165784832456</v>
      </c>
      <c r="J102" s="59">
        <v>0</v>
      </c>
      <c r="K102" s="39">
        <f t="shared" si="33"/>
        <v>0</v>
      </c>
      <c r="L102" s="60">
        <v>1146</v>
      </c>
      <c r="M102" s="39">
        <f t="shared" si="34"/>
        <v>67.971530249110316</v>
      </c>
      <c r="N102" s="59">
        <v>10</v>
      </c>
      <c r="O102" s="39">
        <f t="shared" si="35"/>
        <v>0.59311981020166071</v>
      </c>
      <c r="P102" s="59">
        <v>0</v>
      </c>
      <c r="Q102" s="39">
        <f t="shared" si="36"/>
        <v>0</v>
      </c>
      <c r="R102" s="60">
        <f>483-142</f>
        <v>341</v>
      </c>
      <c r="S102" s="41">
        <f t="shared" si="37"/>
        <v>20.225385527876632</v>
      </c>
      <c r="T102" s="60">
        <v>186</v>
      </c>
      <c r="U102" s="42">
        <f t="shared" si="38"/>
        <v>11.032028469750889</v>
      </c>
      <c r="V102" s="59">
        <v>1</v>
      </c>
      <c r="W102" s="41">
        <f t="shared" si="39"/>
        <v>5.9311981020166077E-2</v>
      </c>
      <c r="X102" s="59">
        <v>2</v>
      </c>
      <c r="Y102" s="43">
        <f t="shared" si="28"/>
        <v>0.11862396204033215</v>
      </c>
    </row>
    <row r="103" spans="1:25" x14ac:dyDescent="0.25">
      <c r="A103" s="489" t="s">
        <v>20</v>
      </c>
      <c r="B103" s="490"/>
      <c r="C103" s="88">
        <f>SUM(C97:C102)</f>
        <v>12999</v>
      </c>
      <c r="D103" s="88">
        <f t="shared" ref="D103:X103" si="45">SUM(D97:D102)</f>
        <v>12924</v>
      </c>
      <c r="E103" s="51">
        <f t="shared" si="30"/>
        <v>99.423032540964684</v>
      </c>
      <c r="F103" s="88">
        <f t="shared" si="45"/>
        <v>125</v>
      </c>
      <c r="G103" s="52">
        <f t="shared" si="31"/>
        <v>0.96719281956050762</v>
      </c>
      <c r="H103" s="88">
        <f t="shared" si="45"/>
        <v>12799</v>
      </c>
      <c r="I103" s="52">
        <f t="shared" si="32"/>
        <v>99.032807180439491</v>
      </c>
      <c r="J103" s="88">
        <f t="shared" si="45"/>
        <v>1</v>
      </c>
      <c r="K103" s="53">
        <f t="shared" si="33"/>
        <v>7.813110399249942E-3</v>
      </c>
      <c r="L103" s="88">
        <f t="shared" si="45"/>
        <v>10157</v>
      </c>
      <c r="M103" s="53">
        <f t="shared" si="34"/>
        <v>79.357762325181653</v>
      </c>
      <c r="N103" s="88">
        <f t="shared" si="45"/>
        <v>42</v>
      </c>
      <c r="O103" s="53">
        <f t="shared" si="35"/>
        <v>0.32815063676849754</v>
      </c>
      <c r="P103" s="88">
        <f t="shared" si="45"/>
        <v>7</v>
      </c>
      <c r="Q103" s="53">
        <f t="shared" si="36"/>
        <v>5.4691772794749592E-2</v>
      </c>
      <c r="R103" s="88">
        <f t="shared" si="45"/>
        <v>1727</v>
      </c>
      <c r="S103" s="54">
        <f t="shared" si="37"/>
        <v>13.493241659504649</v>
      </c>
      <c r="T103" s="88">
        <f t="shared" si="45"/>
        <v>835</v>
      </c>
      <c r="U103" s="55">
        <f t="shared" si="38"/>
        <v>6.5239471833737008</v>
      </c>
      <c r="V103" s="88">
        <f t="shared" si="45"/>
        <v>5</v>
      </c>
      <c r="W103" s="54">
        <f t="shared" si="39"/>
        <v>3.9065551996249705E-2</v>
      </c>
      <c r="X103" s="88">
        <f t="shared" si="45"/>
        <v>25</v>
      </c>
      <c r="Y103" s="56">
        <f t="shared" si="28"/>
        <v>0.19532775998124854</v>
      </c>
    </row>
    <row r="104" spans="1:25" s="11" customFormat="1" x14ac:dyDescent="0.25">
      <c r="A104" s="62" t="s">
        <v>102</v>
      </c>
      <c r="B104" s="85" t="s">
        <v>103</v>
      </c>
      <c r="C104" s="85">
        <v>1587</v>
      </c>
      <c r="D104" s="85">
        <v>1574</v>
      </c>
      <c r="E104" s="68">
        <f t="shared" si="30"/>
        <v>99.18084436042848</v>
      </c>
      <c r="F104" s="60">
        <v>1</v>
      </c>
      <c r="G104" s="37">
        <f t="shared" si="31"/>
        <v>6.353240152477764E-2</v>
      </c>
      <c r="H104" s="34">
        <v>1573</v>
      </c>
      <c r="I104" s="37">
        <f t="shared" si="32"/>
        <v>99.936467598475218</v>
      </c>
      <c r="J104" s="60">
        <v>1</v>
      </c>
      <c r="K104" s="69">
        <f t="shared" si="33"/>
        <v>6.3572790845518118E-2</v>
      </c>
      <c r="L104" s="60">
        <v>1122</v>
      </c>
      <c r="M104" s="69">
        <f t="shared" si="34"/>
        <v>71.328671328671334</v>
      </c>
      <c r="N104" s="60">
        <v>5</v>
      </c>
      <c r="O104" s="69">
        <f t="shared" si="35"/>
        <v>0.31786395422759062</v>
      </c>
      <c r="P104" s="60">
        <v>3</v>
      </c>
      <c r="Q104" s="69">
        <f t="shared" si="36"/>
        <v>0.19071837253655435</v>
      </c>
      <c r="R104" s="60">
        <v>294</v>
      </c>
      <c r="S104" s="70">
        <f t="shared" si="37"/>
        <v>18.690400508582325</v>
      </c>
      <c r="T104" s="60">
        <v>141</v>
      </c>
      <c r="U104" s="71">
        <f t="shared" si="38"/>
        <v>8.9637635092180545</v>
      </c>
      <c r="V104" s="60">
        <v>0</v>
      </c>
      <c r="W104" s="70">
        <f t="shared" si="39"/>
        <v>0</v>
      </c>
      <c r="X104" s="60">
        <v>7</v>
      </c>
      <c r="Y104" s="72">
        <f t="shared" si="28"/>
        <v>0.44500953591862685</v>
      </c>
    </row>
    <row r="105" spans="1:25" s="11" customFormat="1" x14ac:dyDescent="0.25">
      <c r="A105" s="62"/>
      <c r="B105" s="85" t="s">
        <v>104</v>
      </c>
      <c r="C105" s="85">
        <v>1848</v>
      </c>
      <c r="D105" s="85">
        <v>1848</v>
      </c>
      <c r="E105" s="68">
        <f t="shared" si="30"/>
        <v>100</v>
      </c>
      <c r="F105" s="60">
        <v>4</v>
      </c>
      <c r="G105" s="37">
        <f t="shared" si="31"/>
        <v>0.21645021645021645</v>
      </c>
      <c r="H105" s="34">
        <v>1844</v>
      </c>
      <c r="I105" s="37">
        <f t="shared" si="32"/>
        <v>99.783549783549788</v>
      </c>
      <c r="J105" s="60">
        <v>0</v>
      </c>
      <c r="K105" s="69">
        <f t="shared" si="33"/>
        <v>0</v>
      </c>
      <c r="L105" s="60">
        <v>1401</v>
      </c>
      <c r="M105" s="69">
        <f t="shared" si="34"/>
        <v>75.97613882863341</v>
      </c>
      <c r="N105" s="60">
        <v>6</v>
      </c>
      <c r="O105" s="69">
        <f t="shared" si="35"/>
        <v>0.32537960954446854</v>
      </c>
      <c r="P105" s="60">
        <v>2</v>
      </c>
      <c r="Q105" s="69">
        <f t="shared" si="36"/>
        <v>0.10845986984815618</v>
      </c>
      <c r="R105" s="60">
        <v>255</v>
      </c>
      <c r="S105" s="70">
        <f t="shared" si="37"/>
        <v>13.828633405639913</v>
      </c>
      <c r="T105" s="60">
        <v>174</v>
      </c>
      <c r="U105" s="71">
        <f t="shared" si="38"/>
        <v>9.4360086767895872</v>
      </c>
      <c r="V105" s="60">
        <v>1</v>
      </c>
      <c r="W105" s="70">
        <f t="shared" si="39"/>
        <v>5.4229934924078092E-2</v>
      </c>
      <c r="X105" s="60">
        <v>5</v>
      </c>
      <c r="Y105" s="72">
        <f t="shared" si="28"/>
        <v>0.27114967462039047</v>
      </c>
    </row>
    <row r="106" spans="1:25" s="11" customFormat="1" x14ac:dyDescent="0.25">
      <c r="A106" s="62"/>
      <c r="B106" s="85" t="s">
        <v>105</v>
      </c>
      <c r="C106" s="85">
        <v>1832</v>
      </c>
      <c r="D106" s="85">
        <v>1832</v>
      </c>
      <c r="E106" s="68">
        <f t="shared" si="30"/>
        <v>100</v>
      </c>
      <c r="F106" s="60">
        <v>14</v>
      </c>
      <c r="G106" s="37">
        <f t="shared" si="31"/>
        <v>0.76419213973799127</v>
      </c>
      <c r="H106" s="34">
        <v>1818</v>
      </c>
      <c r="I106" s="37">
        <f t="shared" si="32"/>
        <v>99.235807860262014</v>
      </c>
      <c r="J106" s="60">
        <v>0</v>
      </c>
      <c r="K106" s="69">
        <f t="shared" si="33"/>
        <v>0</v>
      </c>
      <c r="L106" s="60">
        <v>1385</v>
      </c>
      <c r="M106" s="69">
        <f t="shared" si="34"/>
        <v>76.182618261826178</v>
      </c>
      <c r="N106" s="60">
        <v>3</v>
      </c>
      <c r="O106" s="69">
        <f t="shared" si="35"/>
        <v>0.16501650165016502</v>
      </c>
      <c r="P106" s="60">
        <v>3</v>
      </c>
      <c r="Q106" s="69">
        <f t="shared" si="36"/>
        <v>0.16501650165016502</v>
      </c>
      <c r="R106" s="60">
        <v>309</v>
      </c>
      <c r="S106" s="70">
        <f t="shared" si="37"/>
        <v>16.996699669966997</v>
      </c>
      <c r="T106" s="60">
        <v>115</v>
      </c>
      <c r="U106" s="71">
        <f t="shared" si="38"/>
        <v>6.3256325632563257</v>
      </c>
      <c r="V106" s="60">
        <v>0</v>
      </c>
      <c r="W106" s="70">
        <f t="shared" si="39"/>
        <v>0</v>
      </c>
      <c r="X106" s="60">
        <v>3</v>
      </c>
      <c r="Y106" s="72">
        <f t="shared" si="28"/>
        <v>0.16501650165016502</v>
      </c>
    </row>
    <row r="107" spans="1:25" s="11" customFormat="1" x14ac:dyDescent="0.25">
      <c r="A107" s="62"/>
      <c r="B107" s="85" t="s">
        <v>106</v>
      </c>
      <c r="C107" s="85">
        <v>1492</v>
      </c>
      <c r="D107" s="85">
        <v>1492</v>
      </c>
      <c r="E107" s="68">
        <f t="shared" si="30"/>
        <v>100</v>
      </c>
      <c r="F107" s="60">
        <v>2</v>
      </c>
      <c r="G107" s="37">
        <f t="shared" si="31"/>
        <v>0.13404825737265416</v>
      </c>
      <c r="H107" s="34">
        <v>1490</v>
      </c>
      <c r="I107" s="37">
        <f t="shared" si="32"/>
        <v>99.865951742627345</v>
      </c>
      <c r="J107" s="60">
        <v>0</v>
      </c>
      <c r="K107" s="69">
        <f t="shared" si="33"/>
        <v>0</v>
      </c>
      <c r="L107" s="60">
        <f>1046+62</f>
        <v>1108</v>
      </c>
      <c r="M107" s="69">
        <f t="shared" si="34"/>
        <v>74.362416107382543</v>
      </c>
      <c r="N107" s="60">
        <v>8</v>
      </c>
      <c r="O107" s="69">
        <f t="shared" si="35"/>
        <v>0.53691275167785235</v>
      </c>
      <c r="P107" s="60">
        <v>2</v>
      </c>
      <c r="Q107" s="69">
        <f t="shared" si="36"/>
        <v>0.13422818791946309</v>
      </c>
      <c r="R107" s="60">
        <f>311-62</f>
        <v>249</v>
      </c>
      <c r="S107" s="70">
        <f t="shared" si="37"/>
        <v>16.711409395973153</v>
      </c>
      <c r="T107" s="60">
        <v>113</v>
      </c>
      <c r="U107" s="71">
        <f t="shared" si="38"/>
        <v>7.5838926174496644</v>
      </c>
      <c r="V107" s="60">
        <v>0</v>
      </c>
      <c r="W107" s="70">
        <f t="shared" si="39"/>
        <v>0</v>
      </c>
      <c r="X107" s="60">
        <v>10</v>
      </c>
      <c r="Y107" s="72">
        <f t="shared" si="28"/>
        <v>0.67114093959731547</v>
      </c>
    </row>
    <row r="108" spans="1:25" s="11" customFormat="1" x14ac:dyDescent="0.25">
      <c r="A108" s="489" t="s">
        <v>20</v>
      </c>
      <c r="B108" s="490"/>
      <c r="C108" s="88">
        <f>SUM(C104:C107)</f>
        <v>6759</v>
      </c>
      <c r="D108" s="88">
        <f t="shared" ref="D108:F108" si="46">SUM(D104:D107)</f>
        <v>6746</v>
      </c>
      <c r="E108" s="51">
        <f t="shared" si="30"/>
        <v>99.807663855599941</v>
      </c>
      <c r="F108" s="88">
        <f t="shared" si="46"/>
        <v>21</v>
      </c>
      <c r="G108" s="52">
        <f t="shared" si="31"/>
        <v>0.31129558256744738</v>
      </c>
      <c r="H108" s="88">
        <f t="shared" ref="H108:X108" si="47">SUM(H104:H107)</f>
        <v>6725</v>
      </c>
      <c r="I108" s="52">
        <f t="shared" si="32"/>
        <v>99.688704417432547</v>
      </c>
      <c r="J108" s="88">
        <f t="shared" si="47"/>
        <v>1</v>
      </c>
      <c r="K108" s="53">
        <f t="shared" si="33"/>
        <v>1.4869888475836431E-2</v>
      </c>
      <c r="L108" s="88">
        <f t="shared" si="47"/>
        <v>5016</v>
      </c>
      <c r="M108" s="53">
        <f t="shared" si="34"/>
        <v>74.587360594795541</v>
      </c>
      <c r="N108" s="88">
        <f t="shared" si="47"/>
        <v>22</v>
      </c>
      <c r="O108" s="53">
        <f t="shared" si="35"/>
        <v>0.32713754646840149</v>
      </c>
      <c r="P108" s="88">
        <f t="shared" si="47"/>
        <v>10</v>
      </c>
      <c r="Q108" s="53">
        <f t="shared" si="36"/>
        <v>0.14869888475836432</v>
      </c>
      <c r="R108" s="88">
        <f t="shared" si="47"/>
        <v>1107</v>
      </c>
      <c r="S108" s="54">
        <f t="shared" si="37"/>
        <v>16.460966542750928</v>
      </c>
      <c r="T108" s="88">
        <f t="shared" si="47"/>
        <v>543</v>
      </c>
      <c r="U108" s="55">
        <f t="shared" si="38"/>
        <v>8.074349442379182</v>
      </c>
      <c r="V108" s="88">
        <f t="shared" si="47"/>
        <v>1</v>
      </c>
      <c r="W108" s="54">
        <f t="shared" si="39"/>
        <v>1.4869888475836431E-2</v>
      </c>
      <c r="X108" s="88">
        <f t="shared" si="47"/>
        <v>25</v>
      </c>
      <c r="Y108" s="56">
        <f t="shared" si="28"/>
        <v>0.37174721189591076</v>
      </c>
    </row>
    <row r="109" spans="1:25" x14ac:dyDescent="0.25">
      <c r="A109" s="44" t="s">
        <v>107</v>
      </c>
      <c r="B109" s="58" t="s">
        <v>108</v>
      </c>
      <c r="C109" s="58">
        <v>2062</v>
      </c>
      <c r="D109" s="85">
        <v>2062</v>
      </c>
      <c r="E109" s="35">
        <f t="shared" si="30"/>
        <v>100</v>
      </c>
      <c r="F109" s="60">
        <v>19</v>
      </c>
      <c r="G109" s="37">
        <f t="shared" si="31"/>
        <v>0.9214354995150339</v>
      </c>
      <c r="H109" s="34">
        <f t="shared" ref="H109:H114" si="48">D109-F109</f>
        <v>2043</v>
      </c>
      <c r="I109" s="37">
        <f t="shared" si="32"/>
        <v>99.078564500484973</v>
      </c>
      <c r="J109" s="59">
        <v>0</v>
      </c>
      <c r="K109" s="39">
        <f t="shared" si="33"/>
        <v>0</v>
      </c>
      <c r="L109" s="60">
        <f>1616-62</f>
        <v>1554</v>
      </c>
      <c r="M109" s="39">
        <f t="shared" si="34"/>
        <v>76.064610866372988</v>
      </c>
      <c r="N109" s="59">
        <v>4</v>
      </c>
      <c r="O109" s="39">
        <f t="shared" si="35"/>
        <v>0.19579050416054822</v>
      </c>
      <c r="P109" s="59">
        <v>2</v>
      </c>
      <c r="Q109" s="39">
        <f t="shared" si="36"/>
        <v>9.7895252080274109E-2</v>
      </c>
      <c r="R109" s="60">
        <v>427</v>
      </c>
      <c r="S109" s="41">
        <f t="shared" si="37"/>
        <v>20.90063631913852</v>
      </c>
      <c r="T109" s="60">
        <v>53</v>
      </c>
      <c r="U109" s="42">
        <f t="shared" si="38"/>
        <v>2.5942241801272639</v>
      </c>
      <c r="V109" s="59">
        <v>0</v>
      </c>
      <c r="W109" s="41">
        <f t="shared" si="39"/>
        <v>0</v>
      </c>
      <c r="X109" s="59">
        <v>3</v>
      </c>
      <c r="Y109" s="43">
        <f t="shared" si="28"/>
        <v>0.14684287812041116</v>
      </c>
    </row>
    <row r="110" spans="1:25" x14ac:dyDescent="0.25">
      <c r="A110" s="44"/>
      <c r="B110" s="58" t="s">
        <v>109</v>
      </c>
      <c r="C110" s="58">
        <v>1681</v>
      </c>
      <c r="D110" s="85">
        <v>1677</v>
      </c>
      <c r="E110" s="35">
        <f t="shared" si="30"/>
        <v>99.762046400951817</v>
      </c>
      <c r="F110" s="60">
        <v>21</v>
      </c>
      <c r="G110" s="37">
        <f t="shared" si="31"/>
        <v>1.2522361359570662</v>
      </c>
      <c r="H110" s="34">
        <f t="shared" si="48"/>
        <v>1656</v>
      </c>
      <c r="I110" s="37">
        <f t="shared" si="32"/>
        <v>98.747763864042938</v>
      </c>
      <c r="J110" s="59">
        <v>0</v>
      </c>
      <c r="K110" s="39">
        <f t="shared" si="33"/>
        <v>0</v>
      </c>
      <c r="L110" s="60">
        <v>1231</v>
      </c>
      <c r="M110" s="39">
        <f t="shared" si="34"/>
        <v>74.335748792270536</v>
      </c>
      <c r="N110" s="59">
        <v>6</v>
      </c>
      <c r="O110" s="39">
        <f t="shared" si="35"/>
        <v>0.36231884057971014</v>
      </c>
      <c r="P110" s="59">
        <v>3</v>
      </c>
      <c r="Q110" s="39">
        <f t="shared" si="36"/>
        <v>0.18115942028985507</v>
      </c>
      <c r="R110" s="60">
        <v>401</v>
      </c>
      <c r="S110" s="41">
        <f t="shared" si="37"/>
        <v>24.214975845410628</v>
      </c>
      <c r="T110" s="60">
        <v>11</v>
      </c>
      <c r="U110" s="42">
        <f t="shared" si="38"/>
        <v>0.66425120772946855</v>
      </c>
      <c r="V110" s="59">
        <v>0</v>
      </c>
      <c r="W110" s="41">
        <f t="shared" si="39"/>
        <v>0</v>
      </c>
      <c r="X110" s="59">
        <v>4</v>
      </c>
      <c r="Y110" s="43">
        <f t="shared" si="28"/>
        <v>0.24154589371980675</v>
      </c>
    </row>
    <row r="111" spans="1:25" x14ac:dyDescent="0.25">
      <c r="A111" s="44"/>
      <c r="B111" s="58" t="s">
        <v>110</v>
      </c>
      <c r="C111" s="58">
        <v>1538</v>
      </c>
      <c r="D111" s="85">
        <v>1541</v>
      </c>
      <c r="E111" s="35">
        <f t="shared" si="30"/>
        <v>100.19505851755527</v>
      </c>
      <c r="F111" s="60">
        <v>21</v>
      </c>
      <c r="G111" s="37">
        <f t="shared" si="31"/>
        <v>1.3627514600908501</v>
      </c>
      <c r="H111" s="34">
        <f t="shared" si="48"/>
        <v>1520</v>
      </c>
      <c r="I111" s="37">
        <f t="shared" si="32"/>
        <v>98.637248539909152</v>
      </c>
      <c r="J111" s="59">
        <v>1</v>
      </c>
      <c r="K111" s="39">
        <f t="shared" si="33"/>
        <v>6.5789473684210523E-2</v>
      </c>
      <c r="L111" s="60">
        <v>1080</v>
      </c>
      <c r="M111" s="39">
        <f t="shared" si="34"/>
        <v>71.05263157894737</v>
      </c>
      <c r="N111" s="59">
        <v>5</v>
      </c>
      <c r="O111" s="39">
        <f t="shared" si="35"/>
        <v>0.32894736842105265</v>
      </c>
      <c r="P111" s="59">
        <v>2</v>
      </c>
      <c r="Q111" s="39">
        <f t="shared" si="36"/>
        <v>0.13157894736842105</v>
      </c>
      <c r="R111" s="60">
        <v>323</v>
      </c>
      <c r="S111" s="41">
        <f t="shared" si="37"/>
        <v>21.25</v>
      </c>
      <c r="T111" s="60">
        <v>101</v>
      </c>
      <c r="U111" s="42">
        <f t="shared" si="38"/>
        <v>6.6447368421052628</v>
      </c>
      <c r="V111" s="59">
        <v>1</v>
      </c>
      <c r="W111" s="41">
        <f t="shared" si="39"/>
        <v>6.5789473684210523E-2</v>
      </c>
      <c r="X111" s="59">
        <v>7</v>
      </c>
      <c r="Y111" s="43">
        <f t="shared" si="28"/>
        <v>0.46052631578947367</v>
      </c>
    </row>
    <row r="112" spans="1:25" x14ac:dyDescent="0.25">
      <c r="A112" s="44"/>
      <c r="B112" s="58" t="s">
        <v>111</v>
      </c>
      <c r="C112" s="58">
        <v>2115</v>
      </c>
      <c r="D112" s="85">
        <v>2116</v>
      </c>
      <c r="E112" s="35">
        <f t="shared" si="30"/>
        <v>100.04728132387707</v>
      </c>
      <c r="F112" s="60">
        <v>29</v>
      </c>
      <c r="G112" s="37">
        <f t="shared" si="31"/>
        <v>1.3705103969754253</v>
      </c>
      <c r="H112" s="34">
        <f t="shared" si="48"/>
        <v>2087</v>
      </c>
      <c r="I112" s="37">
        <f t="shared" si="32"/>
        <v>98.629489603024581</v>
      </c>
      <c r="J112" s="59">
        <v>0</v>
      </c>
      <c r="K112" s="39">
        <f t="shared" si="33"/>
        <v>0</v>
      </c>
      <c r="L112" s="60">
        <v>1670</v>
      </c>
      <c r="M112" s="39">
        <f t="shared" si="34"/>
        <v>80.019166267369428</v>
      </c>
      <c r="N112" s="59">
        <v>7</v>
      </c>
      <c r="O112" s="39">
        <f t="shared" si="35"/>
        <v>0.33540967896502155</v>
      </c>
      <c r="P112" s="59">
        <v>4</v>
      </c>
      <c r="Q112" s="39">
        <f t="shared" si="36"/>
        <v>0.19166267369429804</v>
      </c>
      <c r="R112" s="60">
        <v>311</v>
      </c>
      <c r="S112" s="41">
        <f t="shared" si="37"/>
        <v>14.901772879731672</v>
      </c>
      <c r="T112" s="60">
        <v>94</v>
      </c>
      <c r="U112" s="42">
        <f t="shared" si="38"/>
        <v>4.5040728318160035</v>
      </c>
      <c r="V112" s="59">
        <v>0</v>
      </c>
      <c r="W112" s="41">
        <f t="shared" si="39"/>
        <v>0</v>
      </c>
      <c r="X112" s="59">
        <v>1</v>
      </c>
      <c r="Y112" s="43">
        <f t="shared" si="28"/>
        <v>4.791566842357451E-2</v>
      </c>
    </row>
    <row r="113" spans="1:27" x14ac:dyDescent="0.25">
      <c r="A113" s="44"/>
      <c r="B113" s="58" t="s">
        <v>112</v>
      </c>
      <c r="C113" s="58">
        <v>1402</v>
      </c>
      <c r="D113" s="85">
        <v>1398</v>
      </c>
      <c r="E113" s="35">
        <f t="shared" si="30"/>
        <v>99.714693295292435</v>
      </c>
      <c r="F113" s="60">
        <v>35</v>
      </c>
      <c r="G113" s="37">
        <f t="shared" si="31"/>
        <v>2.503576537911302</v>
      </c>
      <c r="H113" s="34">
        <f t="shared" si="48"/>
        <v>1363</v>
      </c>
      <c r="I113" s="37">
        <f t="shared" si="32"/>
        <v>97.4964234620887</v>
      </c>
      <c r="J113" s="59">
        <v>0</v>
      </c>
      <c r="K113" s="39">
        <f t="shared" si="33"/>
        <v>0</v>
      </c>
      <c r="L113" s="60">
        <v>948</v>
      </c>
      <c r="M113" s="39">
        <f t="shared" si="34"/>
        <v>69.55245781364637</v>
      </c>
      <c r="N113" s="59">
        <v>3</v>
      </c>
      <c r="O113" s="39">
        <f t="shared" si="35"/>
        <v>0.22010271460014674</v>
      </c>
      <c r="P113" s="59">
        <v>2</v>
      </c>
      <c r="Q113" s="39">
        <f t="shared" si="36"/>
        <v>0.1467351430667645</v>
      </c>
      <c r="R113" s="60">
        <v>319</v>
      </c>
      <c r="S113" s="41">
        <f t="shared" si="37"/>
        <v>23.404255319148938</v>
      </c>
      <c r="T113" s="60">
        <v>85</v>
      </c>
      <c r="U113" s="42">
        <f t="shared" si="38"/>
        <v>6.2362435803374909</v>
      </c>
      <c r="V113" s="59">
        <v>0</v>
      </c>
      <c r="W113" s="41">
        <f t="shared" si="39"/>
        <v>0</v>
      </c>
      <c r="X113" s="59">
        <v>6</v>
      </c>
      <c r="Y113" s="43">
        <f t="shared" si="28"/>
        <v>0.44020542920029349</v>
      </c>
    </row>
    <row r="114" spans="1:27" x14ac:dyDescent="0.25">
      <c r="A114" s="44"/>
      <c r="B114" s="58" t="s">
        <v>113</v>
      </c>
      <c r="C114" s="58">
        <v>1435</v>
      </c>
      <c r="D114" s="85">
        <v>1455</v>
      </c>
      <c r="E114" s="35">
        <f t="shared" si="30"/>
        <v>101.39372822299651</v>
      </c>
      <c r="F114" s="60">
        <v>28</v>
      </c>
      <c r="G114" s="37">
        <f t="shared" si="31"/>
        <v>1.9243986254295533</v>
      </c>
      <c r="H114" s="34">
        <f t="shared" si="48"/>
        <v>1427</v>
      </c>
      <c r="I114" s="37">
        <f t="shared" si="32"/>
        <v>98.075601374570454</v>
      </c>
      <c r="J114" s="59">
        <v>0</v>
      </c>
      <c r="K114" s="39">
        <f t="shared" si="33"/>
        <v>0</v>
      </c>
      <c r="L114" s="60">
        <v>1005</v>
      </c>
      <c r="M114" s="39">
        <f t="shared" si="34"/>
        <v>70.427470217238962</v>
      </c>
      <c r="N114" s="59">
        <v>7</v>
      </c>
      <c r="O114" s="39">
        <f t="shared" si="35"/>
        <v>0.49053959355290822</v>
      </c>
      <c r="P114" s="59">
        <v>3</v>
      </c>
      <c r="Q114" s="39">
        <f t="shared" si="36"/>
        <v>0.21023125437981779</v>
      </c>
      <c r="R114" s="60">
        <v>307</v>
      </c>
      <c r="S114" s="41">
        <f t="shared" si="37"/>
        <v>21.513665031534689</v>
      </c>
      <c r="T114" s="60">
        <v>97</v>
      </c>
      <c r="U114" s="42">
        <f t="shared" si="38"/>
        <v>6.7974772249474418</v>
      </c>
      <c r="V114" s="59">
        <v>0</v>
      </c>
      <c r="W114" s="41">
        <f t="shared" si="39"/>
        <v>0</v>
      </c>
      <c r="X114" s="59">
        <v>8</v>
      </c>
      <c r="Y114" s="43">
        <f t="shared" si="28"/>
        <v>0.56061667834618079</v>
      </c>
    </row>
    <row r="115" spans="1:27" x14ac:dyDescent="0.25">
      <c r="A115" s="489" t="s">
        <v>20</v>
      </c>
      <c r="B115" s="490"/>
      <c r="C115" s="89">
        <f>SUM(C109:C114)</f>
        <v>10233</v>
      </c>
      <c r="D115" s="89">
        <f t="shared" ref="D115:X115" si="49">SUM(D109:D114)</f>
        <v>10249</v>
      </c>
      <c r="E115" s="51">
        <f t="shared" si="30"/>
        <v>100.15635688458907</v>
      </c>
      <c r="F115" s="89">
        <f t="shared" si="49"/>
        <v>153</v>
      </c>
      <c r="G115" s="52">
        <f t="shared" si="31"/>
        <v>1.4928285686408429</v>
      </c>
      <c r="H115" s="89">
        <f t="shared" si="49"/>
        <v>10096</v>
      </c>
      <c r="I115" s="52">
        <f t="shared" si="32"/>
        <v>98.507171431359154</v>
      </c>
      <c r="J115" s="89">
        <f t="shared" si="49"/>
        <v>1</v>
      </c>
      <c r="K115" s="53">
        <f t="shared" si="33"/>
        <v>9.904912836767036E-3</v>
      </c>
      <c r="L115" s="89">
        <f t="shared" si="49"/>
        <v>7488</v>
      </c>
      <c r="M115" s="53">
        <f t="shared" si="34"/>
        <v>74.167987321711564</v>
      </c>
      <c r="N115" s="89">
        <f t="shared" si="49"/>
        <v>32</v>
      </c>
      <c r="O115" s="53">
        <f t="shared" si="35"/>
        <v>0.31695721077654515</v>
      </c>
      <c r="P115" s="89">
        <f t="shared" si="49"/>
        <v>16</v>
      </c>
      <c r="Q115" s="53">
        <f t="shared" si="36"/>
        <v>0.15847860538827258</v>
      </c>
      <c r="R115" s="89">
        <f t="shared" si="49"/>
        <v>2088</v>
      </c>
      <c r="S115" s="54">
        <f t="shared" si="37"/>
        <v>20.681458003169571</v>
      </c>
      <c r="T115" s="89">
        <f t="shared" si="49"/>
        <v>441</v>
      </c>
      <c r="U115" s="55">
        <f t="shared" si="38"/>
        <v>4.3680665610142633</v>
      </c>
      <c r="V115" s="89">
        <f t="shared" si="49"/>
        <v>1</v>
      </c>
      <c r="W115" s="54">
        <f t="shared" si="39"/>
        <v>9.904912836767036E-3</v>
      </c>
      <c r="X115" s="89">
        <f t="shared" si="49"/>
        <v>29</v>
      </c>
      <c r="Y115" s="56">
        <f t="shared" si="28"/>
        <v>0.28724247226624405</v>
      </c>
    </row>
    <row r="116" spans="1:27" x14ac:dyDescent="0.25">
      <c r="A116" s="44" t="s">
        <v>114</v>
      </c>
      <c r="B116" s="58" t="s">
        <v>115</v>
      </c>
      <c r="C116" s="58">
        <v>1362</v>
      </c>
      <c r="D116" s="85">
        <v>1363</v>
      </c>
      <c r="E116" s="35">
        <f t="shared" si="30"/>
        <v>100.07342143906021</v>
      </c>
      <c r="F116" s="60">
        <v>21</v>
      </c>
      <c r="G116" s="37">
        <f t="shared" si="31"/>
        <v>1.5407190022010271</v>
      </c>
      <c r="H116" s="34">
        <f>D116-F116</f>
        <v>1342</v>
      </c>
      <c r="I116" s="37">
        <f t="shared" si="32"/>
        <v>98.45928099779897</v>
      </c>
      <c r="J116" s="59">
        <v>0</v>
      </c>
      <c r="K116" s="39">
        <f t="shared" si="33"/>
        <v>0</v>
      </c>
      <c r="L116" s="60">
        <f>978+23</f>
        <v>1001</v>
      </c>
      <c r="M116" s="39">
        <f t="shared" si="34"/>
        <v>74.590163934426229</v>
      </c>
      <c r="N116" s="59">
        <v>4</v>
      </c>
      <c r="O116" s="39">
        <f t="shared" si="35"/>
        <v>0.29806259314456035</v>
      </c>
      <c r="P116" s="59">
        <v>2</v>
      </c>
      <c r="Q116" s="39">
        <f t="shared" si="36"/>
        <v>0.14903129657228018</v>
      </c>
      <c r="R116" s="60">
        <v>264</v>
      </c>
      <c r="S116" s="41">
        <f t="shared" si="37"/>
        <v>19.672131147540984</v>
      </c>
      <c r="T116" s="60">
        <v>62</v>
      </c>
      <c r="U116" s="42">
        <f t="shared" si="38"/>
        <v>4.6199701937406852</v>
      </c>
      <c r="V116" s="59">
        <v>0</v>
      </c>
      <c r="W116" s="41">
        <f t="shared" si="39"/>
        <v>0</v>
      </c>
      <c r="X116" s="59">
        <v>9</v>
      </c>
      <c r="Y116" s="43">
        <f t="shared" si="28"/>
        <v>0.6706408345752608</v>
      </c>
    </row>
    <row r="117" spans="1:27" x14ac:dyDescent="0.25">
      <c r="A117" s="44"/>
      <c r="B117" s="58" t="s">
        <v>116</v>
      </c>
      <c r="C117" s="58">
        <v>1423</v>
      </c>
      <c r="D117" s="85">
        <v>1424</v>
      </c>
      <c r="E117" s="35">
        <f t="shared" si="30"/>
        <v>100.07027406886859</v>
      </c>
      <c r="F117" s="60">
        <v>27</v>
      </c>
      <c r="G117" s="37">
        <f t="shared" si="31"/>
        <v>1.896067415730337</v>
      </c>
      <c r="H117" s="34">
        <f>D117-F117</f>
        <v>1397</v>
      </c>
      <c r="I117" s="37">
        <f t="shared" si="32"/>
        <v>98.103932584269657</v>
      </c>
      <c r="J117" s="59">
        <v>0</v>
      </c>
      <c r="K117" s="39">
        <f t="shared" si="33"/>
        <v>0</v>
      </c>
      <c r="L117" s="60">
        <v>1024</v>
      </c>
      <c r="M117" s="39">
        <f t="shared" si="34"/>
        <v>73.299928418038661</v>
      </c>
      <c r="N117" s="59">
        <v>6</v>
      </c>
      <c r="O117" s="39">
        <f t="shared" si="35"/>
        <v>0.42949176807444522</v>
      </c>
      <c r="P117" s="59">
        <v>4</v>
      </c>
      <c r="Q117" s="39">
        <f t="shared" si="36"/>
        <v>0.28632784538296352</v>
      </c>
      <c r="R117" s="60">
        <v>330</v>
      </c>
      <c r="S117" s="41">
        <f t="shared" si="37"/>
        <v>23.622047244094489</v>
      </c>
      <c r="T117" s="60">
        <v>32</v>
      </c>
      <c r="U117" s="42">
        <f t="shared" si="38"/>
        <v>2.2906227630637082</v>
      </c>
      <c r="V117" s="59">
        <v>0</v>
      </c>
      <c r="W117" s="41">
        <f t="shared" si="39"/>
        <v>0</v>
      </c>
      <c r="X117" s="59">
        <v>1</v>
      </c>
      <c r="Y117" s="43">
        <f t="shared" si="28"/>
        <v>7.158196134574088E-2</v>
      </c>
    </row>
    <row r="118" spans="1:27" x14ac:dyDescent="0.25">
      <c r="A118" s="44"/>
      <c r="B118" s="58" t="s">
        <v>117</v>
      </c>
      <c r="C118" s="58">
        <v>2149</v>
      </c>
      <c r="D118" s="85">
        <v>2649</v>
      </c>
      <c r="E118" s="35">
        <f t="shared" si="30"/>
        <v>123.2666356444858</v>
      </c>
      <c r="F118" s="60">
        <v>31</v>
      </c>
      <c r="G118" s="37">
        <f t="shared" si="31"/>
        <v>1.170252925632314</v>
      </c>
      <c r="H118" s="34">
        <f>D118-F118</f>
        <v>2618</v>
      </c>
      <c r="I118" s="37">
        <f t="shared" si="32"/>
        <v>98.829747074367688</v>
      </c>
      <c r="J118" s="59">
        <v>0</v>
      </c>
      <c r="K118" s="39">
        <f t="shared" si="33"/>
        <v>0</v>
      </c>
      <c r="L118" s="60">
        <v>2149</v>
      </c>
      <c r="M118" s="39">
        <f t="shared" si="34"/>
        <v>82.085561497326196</v>
      </c>
      <c r="N118" s="59">
        <v>4</v>
      </c>
      <c r="O118" s="39">
        <f t="shared" si="35"/>
        <v>0.15278838808250572</v>
      </c>
      <c r="P118" s="59">
        <v>5</v>
      </c>
      <c r="Q118" s="39">
        <f t="shared" si="36"/>
        <v>0.19098548510313215</v>
      </c>
      <c r="R118" s="60">
        <v>411</v>
      </c>
      <c r="S118" s="41">
        <f t="shared" si="37"/>
        <v>15.699006875477464</v>
      </c>
      <c r="T118" s="60">
        <v>47</v>
      </c>
      <c r="U118" s="42">
        <f t="shared" si="38"/>
        <v>1.7952635599694424</v>
      </c>
      <c r="V118" s="59">
        <v>0</v>
      </c>
      <c r="W118" s="41">
        <f t="shared" si="39"/>
        <v>0</v>
      </c>
      <c r="X118" s="59">
        <v>2</v>
      </c>
      <c r="Y118" s="43">
        <f t="shared" si="28"/>
        <v>7.6394194041252861E-2</v>
      </c>
    </row>
    <row r="119" spans="1:27" x14ac:dyDescent="0.25">
      <c r="A119" s="44"/>
      <c r="B119" s="58" t="s">
        <v>118</v>
      </c>
      <c r="C119" s="58">
        <v>1924</v>
      </c>
      <c r="D119" s="85">
        <v>1927</v>
      </c>
      <c r="E119" s="35">
        <f t="shared" si="30"/>
        <v>100.15592515592516</v>
      </c>
      <c r="F119" s="60">
        <v>24</v>
      </c>
      <c r="G119" s="37">
        <f t="shared" si="31"/>
        <v>1.2454592631032693</v>
      </c>
      <c r="H119" s="34">
        <f>D119-F119</f>
        <v>1903</v>
      </c>
      <c r="I119" s="37">
        <f t="shared" si="32"/>
        <v>98.754540736896729</v>
      </c>
      <c r="J119" s="59">
        <v>0</v>
      </c>
      <c r="K119" s="39">
        <f t="shared" si="33"/>
        <v>0</v>
      </c>
      <c r="L119" s="60">
        <v>1827</v>
      </c>
      <c r="M119" s="39">
        <f t="shared" si="34"/>
        <v>96.006305832895421</v>
      </c>
      <c r="N119" s="59">
        <v>7</v>
      </c>
      <c r="O119" s="39">
        <f t="shared" si="35"/>
        <v>0.36784025223331579</v>
      </c>
      <c r="P119" s="59">
        <v>6</v>
      </c>
      <c r="Q119" s="39">
        <f t="shared" si="36"/>
        <v>0.31529164477141358</v>
      </c>
      <c r="R119" s="60">
        <v>38</v>
      </c>
      <c r="S119" s="41">
        <f t="shared" si="37"/>
        <v>1.9968470835522858</v>
      </c>
      <c r="T119" s="60">
        <v>20</v>
      </c>
      <c r="U119" s="42">
        <f t="shared" si="38"/>
        <v>1.0509721492380453</v>
      </c>
      <c r="V119" s="59">
        <v>0</v>
      </c>
      <c r="W119" s="41">
        <f t="shared" si="39"/>
        <v>0</v>
      </c>
      <c r="X119" s="59">
        <v>5</v>
      </c>
      <c r="Y119" s="43">
        <f t="shared" si="28"/>
        <v>0.26274303730951132</v>
      </c>
    </row>
    <row r="120" spans="1:27" x14ac:dyDescent="0.25">
      <c r="A120" s="491" t="s">
        <v>20</v>
      </c>
      <c r="B120" s="492"/>
      <c r="C120" s="104">
        <f>SUM(C116:C119)</f>
        <v>6858</v>
      </c>
      <c r="D120" s="104">
        <f t="shared" ref="D120:X120" si="50">SUM(D116:D119)</f>
        <v>7363</v>
      </c>
      <c r="E120" s="105">
        <f t="shared" si="30"/>
        <v>107.36366287547389</v>
      </c>
      <c r="F120" s="104">
        <f t="shared" si="50"/>
        <v>103</v>
      </c>
      <c r="G120" s="106">
        <f t="shared" si="31"/>
        <v>1.3988863235094391</v>
      </c>
      <c r="H120" s="104">
        <f t="shared" si="50"/>
        <v>7260</v>
      </c>
      <c r="I120" s="106">
        <f t="shared" si="32"/>
        <v>98.601113676490556</v>
      </c>
      <c r="J120" s="104">
        <f t="shared" si="50"/>
        <v>0</v>
      </c>
      <c r="K120" s="107">
        <f t="shared" si="33"/>
        <v>0</v>
      </c>
      <c r="L120" s="104">
        <f t="shared" si="50"/>
        <v>6001</v>
      </c>
      <c r="M120" s="107">
        <f t="shared" si="34"/>
        <v>82.658402203856753</v>
      </c>
      <c r="N120" s="104">
        <f t="shared" si="50"/>
        <v>21</v>
      </c>
      <c r="O120" s="107">
        <f t="shared" si="35"/>
        <v>0.28925619834710742</v>
      </c>
      <c r="P120" s="104">
        <f t="shared" si="50"/>
        <v>17</v>
      </c>
      <c r="Q120" s="107">
        <f t="shared" si="36"/>
        <v>0.23415977961432508</v>
      </c>
      <c r="R120" s="104">
        <f t="shared" si="50"/>
        <v>1043</v>
      </c>
      <c r="S120" s="108">
        <f t="shared" si="37"/>
        <v>14.366391184573002</v>
      </c>
      <c r="T120" s="104">
        <f t="shared" si="50"/>
        <v>161</v>
      </c>
      <c r="U120" s="109">
        <f t="shared" si="38"/>
        <v>2.2176308539944904</v>
      </c>
      <c r="V120" s="104">
        <f t="shared" si="50"/>
        <v>0</v>
      </c>
      <c r="W120" s="108">
        <f t="shared" si="39"/>
        <v>0</v>
      </c>
      <c r="X120" s="104">
        <f t="shared" si="50"/>
        <v>17</v>
      </c>
      <c r="Y120" s="110">
        <f t="shared" si="28"/>
        <v>0.23415977961432508</v>
      </c>
    </row>
    <row r="121" spans="1:27" s="12" customFormat="1" ht="28.5" customHeight="1" thickBot="1" x14ac:dyDescent="0.25">
      <c r="A121" s="493" t="s">
        <v>119</v>
      </c>
      <c r="B121" s="494"/>
      <c r="C121" s="111">
        <f>C120+C115+C108+C103+C96+C90+C83+C77+C70+C63+C56+C49+C41+C34+C27+C21+C17</f>
        <v>186353</v>
      </c>
      <c r="D121" s="111">
        <f>D120+D115+D108+D103+D96+D90+D83+D77+D70+D63+D56+D49+D41+D34+D27+D21+D17</f>
        <v>187234</v>
      </c>
      <c r="E121" s="112">
        <f t="shared" si="30"/>
        <v>100.47275868915446</v>
      </c>
      <c r="F121" s="111">
        <f>F120+F115+F108+F103+F96+F90+F83+F77+F70+F63+F56+F49+F41+F34+F27+F21+F17</f>
        <v>2004</v>
      </c>
      <c r="G121" s="113">
        <f t="shared" si="31"/>
        <v>1.0703184250723694</v>
      </c>
      <c r="H121" s="114">
        <f>H120+H115+H108+H103+H96+H90+H83+H77+H70+H63+H56+H49+H41+H34+H27+H21+H17</f>
        <v>185230</v>
      </c>
      <c r="I121" s="113">
        <f t="shared" si="32"/>
        <v>98.929681574927628</v>
      </c>
      <c r="J121" s="111">
        <f>J120+J115+J108+J103+J96+J90+J83+J77+J70+J63+J56+J49+J41+J34+J27+J21+J17</f>
        <v>29</v>
      </c>
      <c r="K121" s="115">
        <f t="shared" si="33"/>
        <v>1.5656211196890351E-2</v>
      </c>
      <c r="L121" s="114">
        <f>L120+L115+L108+L103+L96+L90+L83+L77+L70+L63+L56+L49+L41+L34+L27+L21+L17</f>
        <v>142196</v>
      </c>
      <c r="M121" s="115">
        <f t="shared" si="34"/>
        <v>76.767262322517951</v>
      </c>
      <c r="N121" s="111">
        <f>N120+N115+N108+N103+N96+N90+N83+N77+N70+N63+N56+N49+N41+N34+N27+N21+N17</f>
        <v>661</v>
      </c>
      <c r="O121" s="115">
        <f t="shared" si="35"/>
        <v>0.35685364141877668</v>
      </c>
      <c r="P121" s="111">
        <f>P120+P115+P108+P103+P96+P90+P83+P77+P70+P63+P56+P49+P41+P34+P27+P21+P17</f>
        <v>239</v>
      </c>
      <c r="Q121" s="115">
        <f t="shared" si="36"/>
        <v>0.12902877503644117</v>
      </c>
      <c r="R121" s="114">
        <f>R120+R115+R108+R103+R96+R90+R83+R77+R70+R63+R56+R49+R41+R34+R27+R21+R17</f>
        <v>27533</v>
      </c>
      <c r="S121" s="115">
        <f t="shared" si="37"/>
        <v>14.864222858068347</v>
      </c>
      <c r="T121" s="114">
        <f>T120+T115+T108+T103+T96+T90+T83+T77+T70+T63+T56+T49+T41+T34+T27+T21+T17</f>
        <v>14361</v>
      </c>
      <c r="U121" s="116">
        <f t="shared" si="38"/>
        <v>7.7530637585704261</v>
      </c>
      <c r="V121" s="111">
        <f>V120+V115+V108+V103+V96+V90+V83+V77+V70+V63+V56+V49+V41+V34+V27+V21+V17</f>
        <v>33</v>
      </c>
      <c r="W121" s="115">
        <f t="shared" si="39"/>
        <v>1.7815688603357988E-2</v>
      </c>
      <c r="X121" s="111">
        <f>X120+X115+X108+X103+X96+X90+X83+X77+X70+X63+X56+X49+X41+X34+X27+X21+X17</f>
        <v>178</v>
      </c>
      <c r="Y121" s="117">
        <f t="shared" si="28"/>
        <v>9.6096744587809743E-2</v>
      </c>
      <c r="AA121" s="13"/>
    </row>
    <row r="122" spans="1:27" s="12" customFormat="1" ht="17.25" customHeight="1" thickTop="1" x14ac:dyDescent="0.2">
      <c r="A122" s="14"/>
      <c r="B122" s="14"/>
      <c r="C122" s="15"/>
      <c r="D122" s="15"/>
      <c r="E122" s="16"/>
      <c r="F122" s="15"/>
      <c r="G122" s="17"/>
      <c r="H122" s="18"/>
      <c r="I122" s="17"/>
      <c r="J122" s="15"/>
      <c r="K122" s="19"/>
      <c r="L122" s="18"/>
      <c r="M122" s="19"/>
      <c r="N122" s="15"/>
      <c r="O122" s="19"/>
      <c r="P122" s="15"/>
      <c r="Q122" s="19"/>
      <c r="R122" s="18"/>
      <c r="S122" s="19"/>
      <c r="T122" s="18"/>
      <c r="U122" s="20"/>
      <c r="V122" s="15"/>
      <c r="W122" s="19"/>
      <c r="X122" s="15"/>
      <c r="Y122" s="19"/>
    </row>
    <row r="123" spans="1:27" x14ac:dyDescent="0.25">
      <c r="L123" s="21"/>
    </row>
    <row r="124" spans="1:27" ht="15.75" x14ac:dyDescent="0.25">
      <c r="A124" s="22"/>
      <c r="B124" s="22"/>
      <c r="C124" s="22"/>
      <c r="D124" s="22"/>
      <c r="E124" s="22"/>
      <c r="F124" s="23"/>
      <c r="I124" s="24"/>
      <c r="R124" s="21"/>
    </row>
    <row r="125" spans="1:27" ht="15.75" x14ac:dyDescent="0.25">
      <c r="A125" s="22"/>
      <c r="B125" s="22"/>
      <c r="C125" s="22"/>
      <c r="D125" s="22"/>
      <c r="E125" s="22"/>
      <c r="F125" s="25"/>
    </row>
    <row r="126" spans="1:27" ht="15.75" x14ac:dyDescent="0.25">
      <c r="A126" s="22"/>
      <c r="B126" s="22"/>
      <c r="C126" s="22"/>
      <c r="D126" s="22"/>
      <c r="E126" s="22"/>
      <c r="F126" s="25"/>
    </row>
    <row r="127" spans="1:27" ht="15.75" x14ac:dyDescent="0.25">
      <c r="A127" s="22"/>
      <c r="B127" s="22"/>
      <c r="C127" s="22"/>
      <c r="D127" s="22"/>
      <c r="E127" s="22"/>
      <c r="F127" s="25"/>
    </row>
  </sheetData>
  <mergeCells count="33">
    <mergeCell ref="A21:B21"/>
    <mergeCell ref="A9:A10"/>
    <mergeCell ref="B9:B10"/>
    <mergeCell ref="C9:C10"/>
    <mergeCell ref="D9:D10"/>
    <mergeCell ref="G9:G10"/>
    <mergeCell ref="H9:H10"/>
    <mergeCell ref="I9:I10"/>
    <mergeCell ref="J9:Y9"/>
    <mergeCell ref="A17:B17"/>
    <mergeCell ref="E9:E10"/>
    <mergeCell ref="F9:F10"/>
    <mergeCell ref="A34:B34"/>
    <mergeCell ref="A41:B41"/>
    <mergeCell ref="A49:B49"/>
    <mergeCell ref="A56:B56"/>
    <mergeCell ref="A63:B63"/>
    <mergeCell ref="A108:B108"/>
    <mergeCell ref="A115:B115"/>
    <mergeCell ref="A120:B120"/>
    <mergeCell ref="A121:B121"/>
    <mergeCell ref="E2:K2"/>
    <mergeCell ref="E3:K3"/>
    <mergeCell ref="E4:K4"/>
    <mergeCell ref="E5:K5"/>
    <mergeCell ref="C7:R7"/>
    <mergeCell ref="A70:B70"/>
    <mergeCell ref="A77:B77"/>
    <mergeCell ref="A83:B83"/>
    <mergeCell ref="A90:B90"/>
    <mergeCell ref="A96:B96"/>
    <mergeCell ref="A103:B103"/>
    <mergeCell ref="A27:B27"/>
  </mergeCells>
  <pageMargins left="0.7" right="0.7" top="0.75" bottom="0.75" header="0.3" footer="0.3"/>
  <pageSetup paperSize="9" scale="65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E6" sqref="E6"/>
    </sheetView>
  </sheetViews>
  <sheetFormatPr defaultRowHeight="15" x14ac:dyDescent="0.25"/>
  <cols>
    <col min="1" max="1" width="12.5703125" style="26" customWidth="1"/>
    <col min="2" max="2" width="15.42578125" style="26" customWidth="1"/>
    <col min="3" max="3" width="16.28515625" style="26" customWidth="1"/>
    <col min="4" max="4" width="13.5703125" style="415" customWidth="1"/>
    <col min="5" max="5" width="14.140625" style="415" customWidth="1"/>
    <col min="6" max="6" width="15.5703125" style="415" customWidth="1"/>
    <col min="7" max="7" width="17.140625" style="415" customWidth="1"/>
    <col min="8" max="8" width="14.5703125" style="415" customWidth="1"/>
    <col min="9" max="16384" width="9.140625" style="26"/>
  </cols>
  <sheetData>
    <row r="1" spans="1:15" s="1" customFormat="1" x14ac:dyDescent="0.25">
      <c r="D1" s="222"/>
      <c r="E1" s="248"/>
      <c r="J1" s="222"/>
    </row>
    <row r="2" spans="1:15" s="1" customFormat="1" ht="18.75" x14ac:dyDescent="0.25">
      <c r="D2" s="222"/>
      <c r="E2" s="248"/>
      <c r="I2" s="410"/>
      <c r="J2" s="410"/>
      <c r="K2" s="410"/>
      <c r="L2" s="410"/>
      <c r="M2" s="410"/>
      <c r="N2" s="410"/>
      <c r="O2" s="410"/>
    </row>
    <row r="3" spans="1:15" s="1" customFormat="1" ht="18.75" x14ac:dyDescent="0.25">
      <c r="A3" s="215"/>
      <c r="I3" s="411"/>
      <c r="J3" s="411"/>
      <c r="K3" s="411"/>
      <c r="L3" s="411"/>
      <c r="M3" s="411"/>
      <c r="N3" s="411"/>
      <c r="O3" s="411"/>
    </row>
    <row r="4" spans="1:15" s="1" customFormat="1" ht="21" x14ac:dyDescent="0.25">
      <c r="H4" s="412"/>
      <c r="I4" s="413"/>
      <c r="J4" s="413"/>
      <c r="K4" s="413"/>
      <c r="L4" s="413"/>
      <c r="M4" s="413"/>
      <c r="N4" s="413"/>
      <c r="O4" s="228"/>
    </row>
    <row r="5" spans="1:15" s="1" customFormat="1" x14ac:dyDescent="0.25">
      <c r="A5" s="228"/>
      <c r="I5" s="217"/>
      <c r="J5" s="414"/>
      <c r="K5" s="217"/>
      <c r="L5" s="217"/>
      <c r="M5" s="217"/>
      <c r="N5" s="217"/>
      <c r="O5" s="220"/>
    </row>
    <row r="6" spans="1:15" s="1" customFormat="1" x14ac:dyDescent="0.25">
      <c r="A6" s="217"/>
      <c r="J6" s="222"/>
    </row>
    <row r="7" spans="1:15" s="1" customFormat="1" x14ac:dyDescent="0.25">
      <c r="A7" s="217"/>
      <c r="J7" s="222"/>
    </row>
    <row r="8" spans="1:15" s="1" customFormat="1" x14ac:dyDescent="0.25">
      <c r="A8" s="217"/>
      <c r="J8" s="222"/>
    </row>
    <row r="9" spans="1:15" s="1" customFormat="1" ht="16.5" thickBot="1" x14ac:dyDescent="0.3">
      <c r="A9" s="217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5" s="1" customFormat="1" ht="26.25" thickTop="1" x14ac:dyDescent="0.25">
      <c r="A10" s="452" t="s">
        <v>650</v>
      </c>
      <c r="B10" s="453" t="s">
        <v>7</v>
      </c>
      <c r="C10" s="454" t="s">
        <v>8</v>
      </c>
      <c r="D10" s="455" t="s">
        <v>9</v>
      </c>
      <c r="E10" s="455" t="s">
        <v>10</v>
      </c>
      <c r="F10" s="456" t="s">
        <v>9</v>
      </c>
      <c r="G10" s="455" t="s">
        <v>11</v>
      </c>
      <c r="H10" s="455" t="s">
        <v>9</v>
      </c>
      <c r="J10" s="222"/>
    </row>
    <row r="11" spans="1:15" ht="19.5" customHeight="1" x14ac:dyDescent="0.25">
      <c r="A11" s="426" t="s">
        <v>651</v>
      </c>
      <c r="B11" s="427">
        <v>178336</v>
      </c>
      <c r="C11" s="428">
        <v>178563</v>
      </c>
      <c r="D11" s="429">
        <f>C11*100/B11</f>
        <v>100.12728781625695</v>
      </c>
      <c r="E11" s="428">
        <v>1678</v>
      </c>
      <c r="F11" s="429">
        <f>E11*100/C11</f>
        <v>0.93972435498955553</v>
      </c>
      <c r="G11" s="428">
        <v>176885</v>
      </c>
      <c r="H11" s="429">
        <f>G11/C11*100</f>
        <v>99.060275645010449</v>
      </c>
    </row>
    <row r="12" spans="1:15" ht="19.5" customHeight="1" x14ac:dyDescent="0.25">
      <c r="A12" s="140" t="s">
        <v>652</v>
      </c>
      <c r="B12" s="302">
        <v>190183</v>
      </c>
      <c r="C12" s="300">
        <v>185934</v>
      </c>
      <c r="D12" s="301">
        <f t="shared" ref="D12:D19" si="0">C12*100/B12</f>
        <v>97.765836063160222</v>
      </c>
      <c r="E12" s="300">
        <v>2352</v>
      </c>
      <c r="F12" s="301">
        <f t="shared" ref="F12:F18" si="1">E12*100/C12</f>
        <v>1.2649649875762368</v>
      </c>
      <c r="G12" s="300">
        <v>183582</v>
      </c>
      <c r="H12" s="301">
        <f t="shared" ref="H12:H19" si="2">G12/C12*100</f>
        <v>98.735035012423765</v>
      </c>
    </row>
    <row r="13" spans="1:15" ht="18.75" customHeight="1" x14ac:dyDescent="0.25">
      <c r="A13" s="140" t="s">
        <v>653</v>
      </c>
      <c r="B13" s="302">
        <v>195823</v>
      </c>
      <c r="C13" s="300">
        <v>194351</v>
      </c>
      <c r="D13" s="301">
        <f t="shared" si="0"/>
        <v>99.248300761401879</v>
      </c>
      <c r="E13" s="300">
        <v>2392</v>
      </c>
      <c r="F13" s="301">
        <f t="shared" si="1"/>
        <v>1.2307628980555798</v>
      </c>
      <c r="G13" s="300">
        <v>191959</v>
      </c>
      <c r="H13" s="301">
        <f t="shared" si="2"/>
        <v>98.769237101944412</v>
      </c>
    </row>
    <row r="14" spans="1:15" ht="20.25" customHeight="1" x14ac:dyDescent="0.25">
      <c r="A14" s="140" t="s">
        <v>654</v>
      </c>
      <c r="B14" s="302">
        <v>188190</v>
      </c>
      <c r="C14" s="300">
        <v>182753</v>
      </c>
      <c r="D14" s="301">
        <f t="shared" si="0"/>
        <v>97.110898559965989</v>
      </c>
      <c r="E14" s="300">
        <v>1945</v>
      </c>
      <c r="F14" s="301">
        <f t="shared" si="1"/>
        <v>1.0642780145879958</v>
      </c>
      <c r="G14" s="300">
        <v>180808</v>
      </c>
      <c r="H14" s="301">
        <f t="shared" si="2"/>
        <v>98.935721985412002</v>
      </c>
    </row>
    <row r="15" spans="1:15" ht="19.5" customHeight="1" x14ac:dyDescent="0.25">
      <c r="A15" s="140" t="s">
        <v>655</v>
      </c>
      <c r="B15" s="302">
        <v>186353</v>
      </c>
      <c r="C15" s="300">
        <v>187234</v>
      </c>
      <c r="D15" s="301">
        <f t="shared" si="0"/>
        <v>100.47275868915446</v>
      </c>
      <c r="E15" s="300">
        <v>2004</v>
      </c>
      <c r="F15" s="301">
        <f t="shared" si="1"/>
        <v>1.0703184250723694</v>
      </c>
      <c r="G15" s="300">
        <v>185230</v>
      </c>
      <c r="H15" s="301">
        <f t="shared" si="2"/>
        <v>98.929681574927628</v>
      </c>
    </row>
    <row r="16" spans="1:15" ht="19.5" customHeight="1" x14ac:dyDescent="0.25">
      <c r="A16" s="140" t="s">
        <v>656</v>
      </c>
      <c r="B16" s="302">
        <v>163260</v>
      </c>
      <c r="C16" s="300">
        <v>162606</v>
      </c>
      <c r="D16" s="301">
        <f t="shared" si="0"/>
        <v>99.599411980889386</v>
      </c>
      <c r="E16" s="300">
        <v>1873</v>
      </c>
      <c r="F16" s="301">
        <f t="shared" si="1"/>
        <v>1.1518640148580004</v>
      </c>
      <c r="G16" s="300">
        <v>160733</v>
      </c>
      <c r="H16" s="301">
        <f t="shared" si="2"/>
        <v>98.848135985142008</v>
      </c>
    </row>
    <row r="17" spans="1:12" ht="18.75" customHeight="1" x14ac:dyDescent="0.25">
      <c r="A17" s="140" t="s">
        <v>657</v>
      </c>
      <c r="B17" s="302">
        <v>154607</v>
      </c>
      <c r="C17" s="300">
        <v>154379</v>
      </c>
      <c r="D17" s="301">
        <f t="shared" si="0"/>
        <v>99.852529316266398</v>
      </c>
      <c r="E17" s="300">
        <v>1711</v>
      </c>
      <c r="F17" s="301">
        <f t="shared" si="1"/>
        <v>1.1083113635921984</v>
      </c>
      <c r="G17" s="300">
        <v>152668</v>
      </c>
      <c r="H17" s="301">
        <f t="shared" si="2"/>
        <v>98.891688636407807</v>
      </c>
    </row>
    <row r="18" spans="1:12" ht="21.75" customHeight="1" x14ac:dyDescent="0.25">
      <c r="A18" s="380" t="s">
        <v>658</v>
      </c>
      <c r="B18" s="430">
        <v>181177</v>
      </c>
      <c r="C18" s="431">
        <v>179673</v>
      </c>
      <c r="D18" s="432">
        <f t="shared" si="0"/>
        <v>99.16987255556721</v>
      </c>
      <c r="E18" s="431">
        <v>1732</v>
      </c>
      <c r="F18" s="432">
        <f t="shared" si="1"/>
        <v>0.96397344063938373</v>
      </c>
      <c r="G18" s="431">
        <v>177941</v>
      </c>
      <c r="H18" s="432">
        <f t="shared" si="2"/>
        <v>99.036026559360607</v>
      </c>
    </row>
    <row r="19" spans="1:12" s="416" customFormat="1" ht="22.5" customHeight="1" thickBot="1" x14ac:dyDescent="0.3">
      <c r="A19" s="433" t="s">
        <v>381</v>
      </c>
      <c r="B19" s="434">
        <f>SUM(B11:B18)</f>
        <v>1437929</v>
      </c>
      <c r="C19" s="435">
        <f>SUM(C11:C18)</f>
        <v>1425493</v>
      </c>
      <c r="D19" s="436">
        <f t="shared" si="0"/>
        <v>99.135145059317949</v>
      </c>
      <c r="E19" s="435">
        <f>SUM(E11:E18)</f>
        <v>15687</v>
      </c>
      <c r="F19" s="436">
        <f>E19*100/C19</f>
        <v>1.100461384236892</v>
      </c>
      <c r="G19" s="435">
        <f>SUM(G11:G18)</f>
        <v>1409806</v>
      </c>
      <c r="H19" s="436">
        <f t="shared" si="2"/>
        <v>98.899538615763106</v>
      </c>
    </row>
    <row r="20" spans="1:12" s="417" customFormat="1" ht="15.75" thickTop="1" x14ac:dyDescent="0.25">
      <c r="B20" s="418"/>
      <c r="C20" s="419"/>
      <c r="D20" s="420"/>
      <c r="E20" s="419"/>
      <c r="F20" s="420"/>
      <c r="G20" s="419"/>
      <c r="H20" s="419"/>
      <c r="I20" s="424"/>
    </row>
    <row r="21" spans="1:12" s="417" customFormat="1" x14ac:dyDescent="0.25">
      <c r="C21" s="425"/>
      <c r="D21" s="425"/>
      <c r="E21" s="425"/>
      <c r="F21" s="425"/>
      <c r="G21" s="425"/>
      <c r="H21" s="425"/>
    </row>
    <row r="22" spans="1:12" s="417" customFormat="1" x14ac:dyDescent="0.25">
      <c r="C22" s="425"/>
      <c r="D22" s="425"/>
      <c r="E22" s="425"/>
      <c r="F22" s="425"/>
      <c r="G22" s="425"/>
      <c r="H22" s="425"/>
      <c r="I22" s="424"/>
      <c r="J22" s="424"/>
      <c r="K22" s="424"/>
      <c r="L22" s="424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7" workbookViewId="0">
      <selection activeCell="K17" sqref="K17"/>
    </sheetView>
  </sheetViews>
  <sheetFormatPr defaultRowHeight="15" x14ac:dyDescent="0.25"/>
  <cols>
    <col min="1" max="1" width="12.5703125" style="26" customWidth="1"/>
    <col min="2" max="3" width="9.140625" style="415"/>
    <col min="4" max="4" width="11.85546875" style="415" customWidth="1"/>
    <col min="5" max="5" width="11" style="415" customWidth="1"/>
    <col min="6" max="6" width="9.140625" style="415"/>
    <col min="7" max="7" width="9.140625" style="26"/>
    <col min="8" max="8" width="13.140625" style="26" customWidth="1"/>
    <col min="9" max="9" width="10.140625" style="26" customWidth="1"/>
    <col min="10" max="16384" width="9.140625" style="26"/>
  </cols>
  <sheetData>
    <row r="1" spans="1:17" s="1" customFormat="1" x14ac:dyDescent="0.25">
      <c r="G1" s="408"/>
      <c r="J1" s="222"/>
      <c r="L1" s="222"/>
    </row>
    <row r="2" spans="1:17" s="1" customFormat="1" ht="18.75" x14ac:dyDescent="0.25"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</row>
    <row r="3" spans="1:17" s="1" customFormat="1" ht="18.75" x14ac:dyDescent="0.25">
      <c r="A3" s="215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</row>
    <row r="4" spans="1:17" s="1" customFormat="1" ht="21" x14ac:dyDescent="0.25">
      <c r="B4" s="228"/>
      <c r="C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228"/>
    </row>
    <row r="5" spans="1:17" s="1" customFormat="1" x14ac:dyDescent="0.25">
      <c r="A5" s="228"/>
      <c r="C5" s="217"/>
      <c r="D5" s="219"/>
      <c r="E5" s="217"/>
      <c r="F5" s="217"/>
      <c r="G5" s="217"/>
      <c r="H5" s="217"/>
      <c r="I5" s="217"/>
      <c r="J5" s="217"/>
      <c r="K5" s="217"/>
      <c r="L5" s="414"/>
      <c r="M5" s="217"/>
      <c r="N5" s="217"/>
      <c r="O5" s="217"/>
      <c r="P5" s="217"/>
      <c r="Q5" s="220"/>
    </row>
    <row r="6" spans="1:17" s="1" customFormat="1" x14ac:dyDescent="0.25">
      <c r="A6" s="217"/>
      <c r="J6" s="222"/>
      <c r="L6" s="222"/>
    </row>
    <row r="7" spans="1:17" s="1" customFormat="1" x14ac:dyDescent="0.25">
      <c r="A7" s="217"/>
      <c r="J7" s="222"/>
      <c r="L7" s="222"/>
    </row>
    <row r="8" spans="1:17" s="1" customFormat="1" x14ac:dyDescent="0.25">
      <c r="A8" s="217"/>
      <c r="J8" s="222"/>
      <c r="L8" s="222"/>
    </row>
    <row r="9" spans="1:17" s="1" customFormat="1" ht="16.5" thickBot="1" x14ac:dyDescent="0.3">
      <c r="A9" s="217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7" s="1" customFormat="1" ht="20.25" customHeight="1" thickTop="1" x14ac:dyDescent="0.25">
      <c r="A10" s="544" t="s">
        <v>650</v>
      </c>
      <c r="B10" s="543" t="s">
        <v>12</v>
      </c>
      <c r="C10" s="543"/>
      <c r="D10" s="543"/>
      <c r="E10" s="543"/>
      <c r="F10" s="543"/>
      <c r="G10" s="543"/>
      <c r="H10" s="543"/>
      <c r="I10" s="543"/>
      <c r="J10" s="222"/>
      <c r="L10" s="222"/>
    </row>
    <row r="11" spans="1:17" ht="25.5" x14ac:dyDescent="0.25">
      <c r="A11" s="545"/>
      <c r="B11" s="445" t="s">
        <v>120</v>
      </c>
      <c r="C11" s="445" t="s">
        <v>121</v>
      </c>
      <c r="D11" s="445" t="s">
        <v>122</v>
      </c>
      <c r="E11" s="445" t="s">
        <v>123</v>
      </c>
      <c r="F11" s="445" t="s">
        <v>124</v>
      </c>
      <c r="G11" s="445" t="s">
        <v>125</v>
      </c>
      <c r="H11" s="445" t="s">
        <v>126</v>
      </c>
      <c r="I11" s="445" t="s">
        <v>127</v>
      </c>
    </row>
    <row r="12" spans="1:17" ht="19.5" customHeight="1" x14ac:dyDescent="0.25">
      <c r="A12" s="437" t="s">
        <v>651</v>
      </c>
      <c r="B12" s="446">
        <v>17</v>
      </c>
      <c r="C12" s="438">
        <v>136932</v>
      </c>
      <c r="D12" s="446">
        <v>402</v>
      </c>
      <c r="E12" s="438">
        <v>1637</v>
      </c>
      <c r="F12" s="438">
        <v>23567</v>
      </c>
      <c r="G12" s="438">
        <v>14197</v>
      </c>
      <c r="H12" s="446">
        <v>31</v>
      </c>
      <c r="I12" s="446">
        <v>102</v>
      </c>
    </row>
    <row r="13" spans="1:17" ht="19.5" customHeight="1" x14ac:dyDescent="0.25">
      <c r="A13" s="439" t="s">
        <v>652</v>
      </c>
      <c r="B13" s="447">
        <v>31</v>
      </c>
      <c r="C13" s="440">
        <v>142632</v>
      </c>
      <c r="D13" s="440">
        <v>293</v>
      </c>
      <c r="E13" s="440">
        <v>436</v>
      </c>
      <c r="F13" s="440">
        <v>28308</v>
      </c>
      <c r="G13" s="440">
        <v>11671</v>
      </c>
      <c r="H13" s="447">
        <v>66</v>
      </c>
      <c r="I13" s="447">
        <v>145</v>
      </c>
    </row>
    <row r="14" spans="1:17" ht="18.75" customHeight="1" x14ac:dyDescent="0.25">
      <c r="A14" s="439" t="s">
        <v>653</v>
      </c>
      <c r="B14" s="447">
        <v>26</v>
      </c>
      <c r="C14" s="440">
        <v>151053</v>
      </c>
      <c r="D14" s="447">
        <v>274</v>
      </c>
      <c r="E14" s="440">
        <v>359</v>
      </c>
      <c r="F14" s="440">
        <v>28547</v>
      </c>
      <c r="G14" s="440">
        <v>11536</v>
      </c>
      <c r="H14" s="447">
        <v>28</v>
      </c>
      <c r="I14" s="447">
        <v>136</v>
      </c>
    </row>
    <row r="15" spans="1:17" ht="20.25" customHeight="1" x14ac:dyDescent="0.25">
      <c r="A15" s="439" t="s">
        <v>654</v>
      </c>
      <c r="B15" s="447">
        <v>17</v>
      </c>
      <c r="C15" s="440">
        <v>137873</v>
      </c>
      <c r="D15" s="447">
        <v>531</v>
      </c>
      <c r="E15" s="440">
        <v>287</v>
      </c>
      <c r="F15" s="440">
        <v>23462</v>
      </c>
      <c r="G15" s="440">
        <v>18202</v>
      </c>
      <c r="H15" s="447">
        <v>49</v>
      </c>
      <c r="I15" s="447">
        <v>387</v>
      </c>
    </row>
    <row r="16" spans="1:17" ht="19.5" customHeight="1" x14ac:dyDescent="0.25">
      <c r="A16" s="439" t="s">
        <v>655</v>
      </c>
      <c r="B16" s="447">
        <v>29</v>
      </c>
      <c r="C16" s="440">
        <v>142196</v>
      </c>
      <c r="D16" s="447">
        <v>661</v>
      </c>
      <c r="E16" s="440">
        <v>239</v>
      </c>
      <c r="F16" s="440">
        <v>27533</v>
      </c>
      <c r="G16" s="440">
        <v>14361</v>
      </c>
      <c r="H16" s="447">
        <v>33</v>
      </c>
      <c r="I16" s="447">
        <v>178</v>
      </c>
    </row>
    <row r="17" spans="1:14" ht="19.5" customHeight="1" x14ac:dyDescent="0.25">
      <c r="A17" s="439" t="s">
        <v>656</v>
      </c>
      <c r="B17" s="447">
        <v>21</v>
      </c>
      <c r="C17" s="440">
        <v>126926</v>
      </c>
      <c r="D17" s="447">
        <v>781</v>
      </c>
      <c r="E17" s="440">
        <v>606</v>
      </c>
      <c r="F17" s="440">
        <v>19225</v>
      </c>
      <c r="G17" s="440">
        <v>13003</v>
      </c>
      <c r="H17" s="447">
        <v>53</v>
      </c>
      <c r="I17" s="447">
        <v>118</v>
      </c>
    </row>
    <row r="18" spans="1:14" ht="18.75" customHeight="1" x14ac:dyDescent="0.25">
      <c r="A18" s="439" t="s">
        <v>657</v>
      </c>
      <c r="B18" s="447">
        <v>33</v>
      </c>
      <c r="C18" s="440">
        <v>113424</v>
      </c>
      <c r="D18" s="447">
        <v>643</v>
      </c>
      <c r="E18" s="440">
        <v>373</v>
      </c>
      <c r="F18" s="440">
        <v>24571</v>
      </c>
      <c r="G18" s="440">
        <v>13388</v>
      </c>
      <c r="H18" s="447">
        <v>95</v>
      </c>
      <c r="I18" s="447">
        <v>141</v>
      </c>
    </row>
    <row r="19" spans="1:14" ht="21.75" customHeight="1" x14ac:dyDescent="0.25">
      <c r="A19" s="441" t="s">
        <v>658</v>
      </c>
      <c r="B19" s="448">
        <v>30</v>
      </c>
      <c r="C19" s="442">
        <v>131843</v>
      </c>
      <c r="D19" s="448">
        <v>657</v>
      </c>
      <c r="E19" s="442">
        <v>734</v>
      </c>
      <c r="F19" s="442">
        <v>26299</v>
      </c>
      <c r="G19" s="442">
        <v>18133</v>
      </c>
      <c r="H19" s="448">
        <v>78</v>
      </c>
      <c r="I19" s="448">
        <v>167</v>
      </c>
    </row>
    <row r="20" spans="1:14" s="416" customFormat="1" ht="22.5" customHeight="1" thickBot="1" x14ac:dyDescent="0.3">
      <c r="A20" s="443" t="s">
        <v>381</v>
      </c>
      <c r="B20" s="449">
        <f t="shared" ref="B20:I20" si="0">SUM(B12:B19)</f>
        <v>204</v>
      </c>
      <c r="C20" s="444">
        <f t="shared" si="0"/>
        <v>1082879</v>
      </c>
      <c r="D20" s="449">
        <f t="shared" si="0"/>
        <v>4242</v>
      </c>
      <c r="E20" s="444">
        <f t="shared" si="0"/>
        <v>4671</v>
      </c>
      <c r="F20" s="444">
        <f t="shared" si="0"/>
        <v>201512</v>
      </c>
      <c r="G20" s="444">
        <f t="shared" si="0"/>
        <v>114491</v>
      </c>
      <c r="H20" s="444">
        <f t="shared" si="0"/>
        <v>433</v>
      </c>
      <c r="I20" s="449">
        <f t="shared" si="0"/>
        <v>1374</v>
      </c>
    </row>
    <row r="21" spans="1:14" s="417" customFormat="1" ht="15.75" thickTop="1" x14ac:dyDescent="0.25">
      <c r="B21" s="419"/>
      <c r="C21" s="419"/>
      <c r="D21" s="421"/>
      <c r="F21" s="421"/>
      <c r="G21" s="419"/>
      <c r="H21" s="420"/>
      <c r="I21" s="419"/>
      <c r="J21" s="423"/>
      <c r="K21" s="424"/>
    </row>
    <row r="22" spans="1:14" s="417" customFormat="1" x14ac:dyDescent="0.25">
      <c r="B22" s="425"/>
      <c r="C22" s="425"/>
      <c r="E22" s="425"/>
      <c r="F22" s="425"/>
    </row>
    <row r="23" spans="1:14" s="417" customFormat="1" x14ac:dyDescent="0.25">
      <c r="B23" s="425"/>
      <c r="C23" s="425"/>
      <c r="D23" s="425"/>
      <c r="E23" s="425"/>
      <c r="F23" s="425"/>
      <c r="G23" s="424"/>
      <c r="H23" s="424"/>
      <c r="I23" s="424"/>
      <c r="J23" s="424"/>
      <c r="K23" s="424"/>
      <c r="L23" s="424"/>
      <c r="M23" s="424"/>
      <c r="N23" s="424"/>
    </row>
  </sheetData>
  <mergeCells count="2">
    <mergeCell ref="B10:I10"/>
    <mergeCell ref="A10:A1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opLeftCell="A6" workbookViewId="0">
      <selection activeCell="L18" sqref="L18"/>
    </sheetView>
  </sheetViews>
  <sheetFormatPr defaultRowHeight="15" x14ac:dyDescent="0.25"/>
  <cols>
    <col min="1" max="1" width="12.5703125" style="26" customWidth="1"/>
    <col min="2" max="3" width="9.140625" style="415"/>
    <col min="4" max="4" width="11.85546875" style="415" customWidth="1"/>
    <col min="5" max="5" width="11" style="415" customWidth="1"/>
    <col min="6" max="6" width="9.140625" style="415"/>
    <col min="7" max="7" width="9.140625" style="26"/>
    <col min="8" max="8" width="13.140625" style="26" customWidth="1"/>
    <col min="9" max="9" width="10.140625" style="26" customWidth="1"/>
    <col min="10" max="16384" width="9.140625" style="26"/>
  </cols>
  <sheetData>
    <row r="1" spans="1:17" s="1" customFormat="1" x14ac:dyDescent="0.25">
      <c r="G1" s="408"/>
      <c r="J1" s="222"/>
      <c r="L1" s="222"/>
    </row>
    <row r="2" spans="1:17" s="1" customFormat="1" ht="18.75" x14ac:dyDescent="0.25"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</row>
    <row r="3" spans="1:17" s="1" customFormat="1" ht="18.75" x14ac:dyDescent="0.25">
      <c r="A3" s="215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</row>
    <row r="4" spans="1:17" s="1" customFormat="1" ht="21" x14ac:dyDescent="0.25">
      <c r="B4" s="228"/>
      <c r="C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228"/>
    </row>
    <row r="5" spans="1:17" s="1" customFormat="1" x14ac:dyDescent="0.25">
      <c r="A5" s="228"/>
      <c r="C5" s="217"/>
      <c r="D5" s="219"/>
      <c r="E5" s="217"/>
      <c r="F5" s="217"/>
      <c r="G5" s="217"/>
      <c r="H5" s="217"/>
      <c r="I5" s="217"/>
      <c r="J5" s="217"/>
      <c r="K5" s="217"/>
      <c r="L5" s="414"/>
      <c r="M5" s="217"/>
      <c r="N5" s="217"/>
      <c r="O5" s="217"/>
      <c r="P5" s="217"/>
      <c r="Q5" s="220"/>
    </row>
    <row r="6" spans="1:17" s="1" customFormat="1" x14ac:dyDescent="0.25">
      <c r="A6" s="217"/>
      <c r="J6" s="222"/>
      <c r="L6" s="222"/>
    </row>
    <row r="7" spans="1:17" s="1" customFormat="1" x14ac:dyDescent="0.25">
      <c r="A7" s="217"/>
      <c r="J7" s="222"/>
      <c r="L7" s="222"/>
    </row>
    <row r="8" spans="1:17" s="1" customFormat="1" x14ac:dyDescent="0.25">
      <c r="A8" s="217"/>
      <c r="J8" s="222"/>
      <c r="L8" s="222"/>
    </row>
    <row r="9" spans="1:17" s="1" customFormat="1" ht="15.75" x14ac:dyDescent="0.25">
      <c r="A9" s="217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7" ht="25.5" x14ac:dyDescent="0.25">
      <c r="A10" s="451" t="s">
        <v>650</v>
      </c>
      <c r="B10" s="450" t="s">
        <v>120</v>
      </c>
      <c r="C10" s="450" t="s">
        <v>121</v>
      </c>
      <c r="D10" s="450" t="s">
        <v>122</v>
      </c>
      <c r="E10" s="450" t="s">
        <v>123</v>
      </c>
      <c r="F10" s="450" t="s">
        <v>124</v>
      </c>
      <c r="G10" s="450" t="s">
        <v>125</v>
      </c>
      <c r="H10" s="450" t="s">
        <v>126</v>
      </c>
      <c r="I10" s="450" t="s">
        <v>127</v>
      </c>
    </row>
    <row r="11" spans="1:17" ht="19.5" customHeight="1" x14ac:dyDescent="0.25">
      <c r="A11" s="437" t="s">
        <v>651</v>
      </c>
      <c r="B11" s="446">
        <v>17</v>
      </c>
      <c r="C11" s="438">
        <v>136932</v>
      </c>
      <c r="D11" s="446">
        <v>402</v>
      </c>
      <c r="E11" s="438">
        <v>1637</v>
      </c>
      <c r="F11" s="438">
        <v>23567</v>
      </c>
      <c r="G11" s="438">
        <v>14197</v>
      </c>
      <c r="H11" s="446">
        <v>31</v>
      </c>
      <c r="I11" s="446">
        <v>102</v>
      </c>
    </row>
    <row r="12" spans="1:17" ht="19.5" customHeight="1" x14ac:dyDescent="0.25">
      <c r="A12" s="439" t="s">
        <v>652</v>
      </c>
      <c r="B12" s="447">
        <v>31</v>
      </c>
      <c r="C12" s="440">
        <v>142632</v>
      </c>
      <c r="D12" s="440">
        <v>293</v>
      </c>
      <c r="E12" s="440">
        <v>436</v>
      </c>
      <c r="F12" s="440">
        <v>28308</v>
      </c>
      <c r="G12" s="440">
        <v>11671</v>
      </c>
      <c r="H12" s="447">
        <v>66</v>
      </c>
      <c r="I12" s="447">
        <v>145</v>
      </c>
    </row>
    <row r="13" spans="1:17" ht="18.75" customHeight="1" x14ac:dyDescent="0.25">
      <c r="A13" s="439" t="s">
        <v>653</v>
      </c>
      <c r="B13" s="447">
        <v>26</v>
      </c>
      <c r="C13" s="440">
        <v>151053</v>
      </c>
      <c r="D13" s="447">
        <v>274</v>
      </c>
      <c r="E13" s="440">
        <v>359</v>
      </c>
      <c r="F13" s="440">
        <v>28547</v>
      </c>
      <c r="G13" s="440">
        <v>11536</v>
      </c>
      <c r="H13" s="447">
        <v>28</v>
      </c>
      <c r="I13" s="447">
        <v>136</v>
      </c>
    </row>
    <row r="14" spans="1:17" ht="20.25" customHeight="1" x14ac:dyDescent="0.25">
      <c r="A14" s="439" t="s">
        <v>654</v>
      </c>
      <c r="B14" s="447">
        <v>17</v>
      </c>
      <c r="C14" s="440">
        <v>137873</v>
      </c>
      <c r="D14" s="447">
        <v>531</v>
      </c>
      <c r="E14" s="440">
        <v>287</v>
      </c>
      <c r="F14" s="440">
        <v>23462</v>
      </c>
      <c r="G14" s="440">
        <v>18202</v>
      </c>
      <c r="H14" s="447">
        <v>49</v>
      </c>
      <c r="I14" s="447">
        <v>387</v>
      </c>
    </row>
    <row r="15" spans="1:17" ht="19.5" customHeight="1" x14ac:dyDescent="0.25">
      <c r="A15" s="439" t="s">
        <v>655</v>
      </c>
      <c r="B15" s="447">
        <v>29</v>
      </c>
      <c r="C15" s="440">
        <v>142196</v>
      </c>
      <c r="D15" s="447">
        <v>661</v>
      </c>
      <c r="E15" s="440">
        <v>239</v>
      </c>
      <c r="F15" s="440">
        <v>27533</v>
      </c>
      <c r="G15" s="440">
        <v>14361</v>
      </c>
      <c r="H15" s="447">
        <v>33</v>
      </c>
      <c r="I15" s="447">
        <v>178</v>
      </c>
    </row>
    <row r="16" spans="1:17" ht="19.5" customHeight="1" x14ac:dyDescent="0.25">
      <c r="A16" s="439" t="s">
        <v>656</v>
      </c>
      <c r="B16" s="447">
        <v>21</v>
      </c>
      <c r="C16" s="440">
        <v>126926</v>
      </c>
      <c r="D16" s="447">
        <v>781</v>
      </c>
      <c r="E16" s="440">
        <v>606</v>
      </c>
      <c r="F16" s="440">
        <v>19225</v>
      </c>
      <c r="G16" s="440">
        <v>13003</v>
      </c>
      <c r="H16" s="447">
        <v>53</v>
      </c>
      <c r="I16" s="447">
        <v>118</v>
      </c>
    </row>
    <row r="17" spans="1:14" ht="18.75" customHeight="1" x14ac:dyDescent="0.25">
      <c r="A17" s="439" t="s">
        <v>657</v>
      </c>
      <c r="B17" s="447">
        <v>33</v>
      </c>
      <c r="C17" s="440">
        <v>113424</v>
      </c>
      <c r="D17" s="447">
        <v>643</v>
      </c>
      <c r="E17" s="440">
        <v>373</v>
      </c>
      <c r="F17" s="440">
        <v>24571</v>
      </c>
      <c r="G17" s="440">
        <v>13388</v>
      </c>
      <c r="H17" s="447">
        <v>95</v>
      </c>
      <c r="I17" s="447">
        <v>141</v>
      </c>
    </row>
    <row r="18" spans="1:14" ht="21.75" customHeight="1" x14ac:dyDescent="0.25">
      <c r="A18" s="441" t="s">
        <v>658</v>
      </c>
      <c r="B18" s="448">
        <v>30</v>
      </c>
      <c r="C18" s="442">
        <v>131843</v>
      </c>
      <c r="D18" s="448">
        <v>657</v>
      </c>
      <c r="E18" s="442">
        <v>734</v>
      </c>
      <c r="F18" s="442">
        <v>26299</v>
      </c>
      <c r="G18" s="442">
        <v>18133</v>
      </c>
      <c r="H18" s="448">
        <v>78</v>
      </c>
      <c r="I18" s="448">
        <v>167</v>
      </c>
    </row>
    <row r="19" spans="1:14" s="416" customFormat="1" ht="22.5" customHeight="1" thickBot="1" x14ac:dyDescent="0.3">
      <c r="A19" s="443" t="s">
        <v>381</v>
      </c>
      <c r="B19" s="449">
        <f t="shared" ref="B19:I19" si="0">SUM(B11:B18)</f>
        <v>204</v>
      </c>
      <c r="C19" s="444">
        <f t="shared" si="0"/>
        <v>1082879</v>
      </c>
      <c r="D19" s="449">
        <f t="shared" si="0"/>
        <v>4242</v>
      </c>
      <c r="E19" s="444">
        <f t="shared" si="0"/>
        <v>4671</v>
      </c>
      <c r="F19" s="444">
        <f t="shared" si="0"/>
        <v>201512</v>
      </c>
      <c r="G19" s="444">
        <f t="shared" si="0"/>
        <v>114491</v>
      </c>
      <c r="H19" s="444">
        <f t="shared" si="0"/>
        <v>433</v>
      </c>
      <c r="I19" s="449">
        <f t="shared" si="0"/>
        <v>1374</v>
      </c>
    </row>
    <row r="20" spans="1:14" s="417" customFormat="1" ht="15.75" thickTop="1" x14ac:dyDescent="0.25">
      <c r="B20" s="419"/>
      <c r="C20" s="419"/>
      <c r="D20" s="421"/>
      <c r="F20" s="421"/>
      <c r="G20" s="419"/>
      <c r="H20" s="420"/>
      <c r="I20" s="419"/>
      <c r="J20" s="423"/>
      <c r="K20" s="424"/>
    </row>
    <row r="21" spans="1:14" s="417" customFormat="1" x14ac:dyDescent="0.25">
      <c r="B21" s="425"/>
      <c r="C21" s="425"/>
      <c r="E21" s="425"/>
      <c r="F21" s="425"/>
    </row>
    <row r="22" spans="1:14" s="417" customFormat="1" x14ac:dyDescent="0.25">
      <c r="B22" s="425"/>
      <c r="C22" s="425"/>
      <c r="D22" s="425"/>
      <c r="E22" s="425"/>
      <c r="F22" s="425"/>
      <c r="G22" s="424"/>
      <c r="H22" s="424"/>
      <c r="I22" s="424"/>
      <c r="J22" s="424"/>
      <c r="K22" s="424"/>
      <c r="L22" s="424"/>
      <c r="M22" s="424"/>
      <c r="N22" s="424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J5" sqref="J5"/>
    </sheetView>
  </sheetViews>
  <sheetFormatPr defaultRowHeight="15" x14ac:dyDescent="0.25"/>
  <cols>
    <col min="1" max="1" width="12.5703125" style="26" customWidth="1"/>
    <col min="2" max="3" width="9.140625" style="415"/>
    <col min="4" max="4" width="11.85546875" style="415" customWidth="1"/>
    <col min="5" max="5" width="11" style="415" customWidth="1"/>
    <col min="6" max="6" width="9.140625" style="415"/>
    <col min="7" max="7" width="9.140625" style="26"/>
    <col min="8" max="8" width="13.140625" style="26" customWidth="1"/>
    <col min="9" max="9" width="10.140625" style="26" customWidth="1"/>
    <col min="10" max="16384" width="9.140625" style="26"/>
  </cols>
  <sheetData>
    <row r="1" spans="1:17" s="1" customFormat="1" x14ac:dyDescent="0.25">
      <c r="G1" s="408"/>
      <c r="J1" s="222"/>
      <c r="L1" s="222"/>
    </row>
    <row r="2" spans="1:17" s="1" customFormat="1" ht="18.75" x14ac:dyDescent="0.25"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</row>
    <row r="3" spans="1:17" s="1" customFormat="1" ht="18.75" x14ac:dyDescent="0.25">
      <c r="A3" s="215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</row>
    <row r="4" spans="1:17" s="1" customFormat="1" ht="21" x14ac:dyDescent="0.25">
      <c r="B4" s="228"/>
      <c r="C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228"/>
    </row>
    <row r="5" spans="1:17" s="1" customFormat="1" x14ac:dyDescent="0.25">
      <c r="A5" s="228"/>
      <c r="C5" s="217"/>
      <c r="D5" s="219"/>
      <c r="E5" s="217"/>
      <c r="F5" s="217"/>
      <c r="G5" s="217"/>
      <c r="H5" s="217"/>
      <c r="I5" s="217"/>
      <c r="J5" s="217"/>
      <c r="K5" s="217"/>
      <c r="L5" s="414"/>
      <c r="M5" s="217"/>
      <c r="N5" s="217"/>
      <c r="O5" s="217"/>
      <c r="P5" s="217"/>
      <c r="Q5" s="220"/>
    </row>
    <row r="6" spans="1:17" s="1" customFormat="1" x14ac:dyDescent="0.25">
      <c r="A6" s="217"/>
      <c r="J6" s="222"/>
      <c r="L6" s="222"/>
    </row>
    <row r="7" spans="1:17" s="1" customFormat="1" x14ac:dyDescent="0.25">
      <c r="A7" s="217"/>
      <c r="J7" s="222"/>
      <c r="L7" s="222"/>
    </row>
    <row r="8" spans="1:17" s="1" customFormat="1" x14ac:dyDescent="0.25">
      <c r="A8" s="217"/>
      <c r="J8" s="222"/>
      <c r="L8" s="222"/>
    </row>
    <row r="9" spans="1:17" s="1" customFormat="1" ht="15.75" x14ac:dyDescent="0.25">
      <c r="A9" s="217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7" ht="25.5" x14ac:dyDescent="0.25">
      <c r="A10" s="451" t="s">
        <v>650</v>
      </c>
      <c r="B10" s="450" t="s">
        <v>120</v>
      </c>
      <c r="C10" s="450" t="s">
        <v>121</v>
      </c>
      <c r="D10" s="450" t="s">
        <v>122</v>
      </c>
      <c r="E10" s="450" t="s">
        <v>123</v>
      </c>
      <c r="F10" s="450" t="s">
        <v>124</v>
      </c>
      <c r="G10" s="450" t="s">
        <v>125</v>
      </c>
      <c r="H10" s="450" t="s">
        <v>126</v>
      </c>
      <c r="I10" s="450" t="s">
        <v>127</v>
      </c>
    </row>
    <row r="11" spans="1:17" ht="19.5" customHeight="1" x14ac:dyDescent="0.25">
      <c r="A11" s="437" t="s">
        <v>651</v>
      </c>
      <c r="B11" s="457">
        <v>204</v>
      </c>
      <c r="C11" s="458">
        <v>1082879</v>
      </c>
      <c r="D11" s="417">
        <v>4242</v>
      </c>
      <c r="E11" s="458">
        <v>4671</v>
      </c>
      <c r="F11" s="458">
        <v>201512</v>
      </c>
      <c r="G11" s="423">
        <v>114491</v>
      </c>
      <c r="H11" s="423">
        <v>433</v>
      </c>
      <c r="I11" s="417">
        <v>1374</v>
      </c>
    </row>
    <row r="12" spans="1:17" ht="19.5" customHeight="1" x14ac:dyDescent="0.25">
      <c r="A12" s="439" t="s">
        <v>652</v>
      </c>
      <c r="B12" s="447"/>
      <c r="C12" s="440"/>
      <c r="D12" s="440"/>
      <c r="E12" s="440"/>
      <c r="F12" s="440"/>
      <c r="G12" s="440"/>
      <c r="H12" s="447"/>
      <c r="I12" s="447"/>
    </row>
    <row r="13" spans="1:17" ht="18.75" customHeight="1" x14ac:dyDescent="0.25">
      <c r="A13" s="439" t="s">
        <v>653</v>
      </c>
      <c r="B13" s="447"/>
      <c r="C13" s="440"/>
      <c r="D13" s="447"/>
      <c r="E13" s="440"/>
      <c r="F13" s="440"/>
      <c r="G13" s="440"/>
      <c r="H13" s="447"/>
      <c r="I13" s="447"/>
    </row>
    <row r="14" spans="1:17" ht="20.25" customHeight="1" x14ac:dyDescent="0.25">
      <c r="A14" s="439" t="s">
        <v>654</v>
      </c>
      <c r="B14" s="447"/>
      <c r="C14" s="440"/>
      <c r="D14" s="447"/>
      <c r="E14" s="440"/>
      <c r="F14" s="440"/>
      <c r="G14" s="440"/>
      <c r="H14" s="447"/>
      <c r="I14" s="447"/>
    </row>
    <row r="15" spans="1:17" ht="19.5" customHeight="1" x14ac:dyDescent="0.25">
      <c r="A15" s="439" t="s">
        <v>655</v>
      </c>
      <c r="B15" s="447"/>
      <c r="C15" s="440"/>
      <c r="D15" s="447"/>
      <c r="E15" s="440"/>
      <c r="F15" s="440"/>
      <c r="G15" s="440"/>
      <c r="H15" s="447"/>
      <c r="I15" s="447"/>
    </row>
    <row r="16" spans="1:17" ht="19.5" customHeight="1" x14ac:dyDescent="0.25">
      <c r="A16" s="439" t="s">
        <v>656</v>
      </c>
      <c r="B16" s="447"/>
      <c r="C16" s="440"/>
      <c r="D16" s="447"/>
      <c r="E16" s="440"/>
      <c r="F16" s="440"/>
      <c r="G16" s="440"/>
      <c r="H16" s="447"/>
      <c r="I16" s="447"/>
    </row>
    <row r="17" spans="1:14" ht="18.75" customHeight="1" x14ac:dyDescent="0.25">
      <c r="A17" s="439" t="s">
        <v>657</v>
      </c>
      <c r="B17" s="447"/>
      <c r="C17" s="440"/>
      <c r="D17" s="447"/>
      <c r="E17" s="440"/>
      <c r="F17" s="440"/>
      <c r="G17" s="440"/>
      <c r="H17" s="447"/>
      <c r="I17" s="447"/>
    </row>
    <row r="18" spans="1:14" ht="21.75" customHeight="1" x14ac:dyDescent="0.25">
      <c r="A18" s="441" t="s">
        <v>658</v>
      </c>
      <c r="B18" s="448"/>
      <c r="C18" s="442"/>
      <c r="D18" s="448"/>
      <c r="E18" s="442"/>
      <c r="F18" s="442"/>
      <c r="G18" s="442"/>
      <c r="H18" s="448"/>
      <c r="I18" s="448"/>
    </row>
    <row r="19" spans="1:14" s="416" customFormat="1" ht="22.5" customHeight="1" thickBot="1" x14ac:dyDescent="0.3">
      <c r="A19" s="443" t="s">
        <v>381</v>
      </c>
      <c r="B19" s="449"/>
      <c r="C19" s="444"/>
      <c r="D19" s="449"/>
      <c r="E19" s="444"/>
      <c r="F19" s="444"/>
      <c r="G19" s="444"/>
      <c r="H19" s="444"/>
      <c r="I19" s="449"/>
    </row>
    <row r="20" spans="1:14" s="417" customFormat="1" ht="15.75" thickTop="1" x14ac:dyDescent="0.25">
      <c r="B20" s="419"/>
      <c r="C20" s="419"/>
      <c r="D20" s="421"/>
      <c r="F20" s="421"/>
      <c r="G20" s="419"/>
      <c r="H20" s="420"/>
      <c r="I20" s="419"/>
      <c r="J20" s="423"/>
      <c r="K20" s="424"/>
    </row>
    <row r="21" spans="1:14" s="417" customFormat="1" x14ac:dyDescent="0.25">
      <c r="A21" s="417" t="s">
        <v>381</v>
      </c>
    </row>
    <row r="22" spans="1:14" s="417" customFormat="1" x14ac:dyDescent="0.25">
      <c r="B22" s="425"/>
      <c r="C22" s="425"/>
      <c r="D22" s="425"/>
      <c r="E22" s="425"/>
      <c r="F22" s="425"/>
      <c r="G22" s="424"/>
      <c r="H22" s="424"/>
      <c r="I22" s="424"/>
      <c r="J22" s="424"/>
      <c r="K22" s="424"/>
      <c r="L22" s="424"/>
      <c r="M22" s="424"/>
      <c r="N22" s="42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00"/>
  <sheetViews>
    <sheetView topLeftCell="A75" workbookViewId="0">
      <selection activeCell="N100" sqref="N100"/>
    </sheetView>
  </sheetViews>
  <sheetFormatPr defaultRowHeight="15" x14ac:dyDescent="0.25"/>
  <cols>
    <col min="1" max="1" width="8.42578125" customWidth="1"/>
    <col min="2" max="2" width="12" customWidth="1"/>
    <col min="3" max="3" width="8.28515625" customWidth="1"/>
    <col min="4" max="4" width="7.7109375" customWidth="1"/>
    <col min="5" max="5" width="7.85546875" customWidth="1"/>
    <col min="6" max="6" width="7.7109375" customWidth="1"/>
    <col min="7" max="7" width="7.28515625" customWidth="1"/>
    <col min="8" max="8" width="7.85546875" customWidth="1"/>
    <col min="9" max="9" width="8" customWidth="1"/>
    <col min="10" max="10" width="8.42578125" customWidth="1"/>
    <col min="11" max="11" width="7" customWidth="1"/>
    <col min="12" max="12" width="7.42578125" customWidth="1"/>
    <col min="13" max="13" width="7.140625" customWidth="1"/>
    <col min="14" max="14" width="7.85546875" customWidth="1"/>
    <col min="15" max="15" width="7" customWidth="1"/>
    <col min="16" max="16" width="7.140625" customWidth="1"/>
    <col min="17" max="17" width="7.28515625" customWidth="1"/>
    <col min="18" max="18" width="6.5703125" customWidth="1"/>
    <col min="19" max="19" width="5.85546875" customWidth="1"/>
    <col min="20" max="20" width="5.7109375" customWidth="1"/>
    <col min="21" max="21" width="6.85546875" customWidth="1"/>
    <col min="22" max="22" width="7.28515625" customWidth="1"/>
    <col min="23" max="24" width="6.140625" customWidth="1"/>
    <col min="25" max="25" width="7.42578125" customWidth="1"/>
  </cols>
  <sheetData>
    <row r="2" spans="1:25" ht="15.75" x14ac:dyDescent="0.25">
      <c r="B2" s="1"/>
      <c r="C2" s="2"/>
      <c r="D2" s="3"/>
      <c r="E2" s="3"/>
      <c r="F2" s="3"/>
      <c r="G2" s="4"/>
      <c r="H2" s="4"/>
      <c r="I2" s="4"/>
      <c r="J2" s="4"/>
      <c r="K2" s="3"/>
      <c r="L2" s="3"/>
      <c r="M2" s="4"/>
      <c r="N2" s="3"/>
      <c r="O2" s="3"/>
      <c r="P2" s="3"/>
      <c r="Q2" s="3"/>
      <c r="R2" s="3"/>
      <c r="S2" s="4"/>
      <c r="T2" s="3"/>
      <c r="U2" s="4"/>
      <c r="V2" s="3"/>
      <c r="W2" s="3"/>
    </row>
    <row r="3" spans="1:25" ht="18.75" x14ac:dyDescent="0.3">
      <c r="B3" s="1"/>
      <c r="C3" s="2"/>
      <c r="D3" s="29"/>
      <c r="E3" s="27"/>
      <c r="F3" s="495" t="s">
        <v>0</v>
      </c>
      <c r="G3" s="495"/>
      <c r="H3" s="495"/>
      <c r="I3" s="495"/>
      <c r="J3" s="495"/>
      <c r="K3" s="495"/>
      <c r="L3" s="495"/>
      <c r="M3" s="28"/>
      <c r="N3" s="27"/>
      <c r="O3" s="27"/>
      <c r="P3" s="27"/>
      <c r="Q3" s="27"/>
      <c r="R3" s="27"/>
      <c r="S3" s="28"/>
      <c r="T3" s="3"/>
      <c r="U3" s="4"/>
      <c r="V3" s="3"/>
      <c r="W3" s="3"/>
    </row>
    <row r="4" spans="1:25" ht="15.75" x14ac:dyDescent="0.25">
      <c r="B4" s="1"/>
      <c r="C4" s="2"/>
      <c r="D4" s="29"/>
      <c r="E4" s="27"/>
      <c r="F4" s="496" t="s">
        <v>1</v>
      </c>
      <c r="G4" s="496"/>
      <c r="H4" s="496"/>
      <c r="I4" s="496"/>
      <c r="J4" s="496"/>
      <c r="K4" s="496"/>
      <c r="L4" s="496"/>
      <c r="M4" s="28"/>
      <c r="N4" s="27"/>
      <c r="O4" s="27"/>
      <c r="P4" s="27"/>
      <c r="Q4" s="27"/>
      <c r="R4" s="27"/>
      <c r="S4" s="28"/>
      <c r="T4" s="3"/>
      <c r="U4" s="4"/>
      <c r="V4" s="3"/>
      <c r="W4" s="3"/>
    </row>
    <row r="5" spans="1:25" ht="15.75" x14ac:dyDescent="0.25">
      <c r="B5" s="1"/>
      <c r="C5" s="2"/>
      <c r="D5" s="29"/>
      <c r="E5" s="27"/>
      <c r="F5" s="497" t="s">
        <v>2</v>
      </c>
      <c r="G5" s="497"/>
      <c r="H5" s="497"/>
      <c r="I5" s="497"/>
      <c r="J5" s="497"/>
      <c r="K5" s="497"/>
      <c r="L5" s="497"/>
      <c r="M5" s="28"/>
      <c r="N5" s="27"/>
      <c r="O5" s="27"/>
      <c r="P5" s="27"/>
      <c r="Q5" s="27"/>
      <c r="R5" s="27"/>
      <c r="S5" s="28"/>
      <c r="T5" s="3"/>
      <c r="U5" s="4"/>
      <c r="V5" s="3"/>
      <c r="W5" s="3"/>
    </row>
    <row r="6" spans="1:25" ht="15.75" x14ac:dyDescent="0.25">
      <c r="B6" s="1"/>
      <c r="C6" s="2"/>
      <c r="D6" s="29"/>
      <c r="E6" s="27"/>
      <c r="F6" s="498" t="s">
        <v>129</v>
      </c>
      <c r="G6" s="498"/>
      <c r="H6" s="498"/>
      <c r="I6" s="498"/>
      <c r="J6" s="498"/>
      <c r="K6" s="498"/>
      <c r="L6" s="498"/>
      <c r="M6" s="28"/>
      <c r="N6" s="27"/>
      <c r="O6" s="27"/>
      <c r="P6" s="27"/>
      <c r="Q6" s="27"/>
      <c r="R6" s="27"/>
      <c r="S6" s="28"/>
      <c r="T6" s="3"/>
      <c r="U6" s="4"/>
      <c r="V6" s="3"/>
      <c r="W6" s="3"/>
    </row>
    <row r="7" spans="1:25" ht="15.75" x14ac:dyDescent="0.25">
      <c r="B7" s="1"/>
      <c r="C7" s="2"/>
      <c r="D7" s="27"/>
      <c r="E7" s="27"/>
      <c r="F7" s="27"/>
      <c r="G7" s="28"/>
      <c r="H7" s="28"/>
      <c r="I7" s="28"/>
      <c r="J7" s="28"/>
      <c r="K7" s="27"/>
      <c r="L7" s="27"/>
      <c r="M7" s="28"/>
      <c r="N7" s="27"/>
      <c r="O7" s="27"/>
      <c r="P7" s="27"/>
      <c r="Q7" s="27"/>
      <c r="R7" s="27"/>
      <c r="S7" s="28"/>
      <c r="T7" s="3"/>
      <c r="U7" s="4"/>
      <c r="V7" s="3"/>
      <c r="W7" s="3"/>
    </row>
    <row r="8" spans="1:25" ht="15.75" x14ac:dyDescent="0.25">
      <c r="B8" s="1"/>
      <c r="C8" s="2"/>
      <c r="D8" s="497" t="s">
        <v>4</v>
      </c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5"/>
      <c r="U8" s="6"/>
      <c r="V8" s="3"/>
      <c r="W8" s="3"/>
    </row>
    <row r="9" spans="1:25" ht="15.75" x14ac:dyDescent="0.25">
      <c r="B9" s="1"/>
      <c r="C9" s="2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5"/>
      <c r="U9" s="6"/>
      <c r="V9" s="3"/>
      <c r="W9" s="3"/>
    </row>
    <row r="10" spans="1:25" ht="16.5" thickBot="1" x14ac:dyDescent="0.3">
      <c r="B10" s="1"/>
      <c r="C10" s="2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5"/>
      <c r="U10" s="6"/>
      <c r="V10" s="3"/>
      <c r="W10" s="3"/>
    </row>
    <row r="11" spans="1:25" ht="15.75" thickTop="1" x14ac:dyDescent="0.25">
      <c r="A11" s="505" t="s">
        <v>5</v>
      </c>
      <c r="B11" s="507" t="s">
        <v>6</v>
      </c>
      <c r="C11" s="507" t="s">
        <v>7</v>
      </c>
      <c r="D11" s="509" t="s">
        <v>8</v>
      </c>
      <c r="E11" s="501" t="s">
        <v>9</v>
      </c>
      <c r="F11" s="501" t="s">
        <v>10</v>
      </c>
      <c r="G11" s="499" t="s">
        <v>9</v>
      </c>
      <c r="H11" s="501" t="s">
        <v>11</v>
      </c>
      <c r="I11" s="501" t="s">
        <v>9</v>
      </c>
      <c r="J11" s="503" t="s">
        <v>12</v>
      </c>
      <c r="K11" s="503"/>
      <c r="L11" s="503"/>
      <c r="M11" s="503"/>
      <c r="N11" s="503"/>
      <c r="O11" s="503"/>
      <c r="P11" s="503"/>
      <c r="Q11" s="503"/>
      <c r="R11" s="503"/>
      <c r="S11" s="503"/>
      <c r="T11" s="503"/>
      <c r="U11" s="503"/>
      <c r="V11" s="503"/>
      <c r="W11" s="503"/>
      <c r="X11" s="503"/>
      <c r="Y11" s="504"/>
    </row>
    <row r="12" spans="1:25" ht="76.5" customHeight="1" x14ac:dyDescent="0.25">
      <c r="A12" s="513"/>
      <c r="B12" s="514"/>
      <c r="C12" s="514"/>
      <c r="D12" s="515"/>
      <c r="E12" s="516"/>
      <c r="F12" s="516"/>
      <c r="G12" s="517"/>
      <c r="H12" s="516"/>
      <c r="I12" s="516"/>
      <c r="J12" s="30" t="s">
        <v>120</v>
      </c>
      <c r="K12" s="30" t="s">
        <v>9</v>
      </c>
      <c r="L12" s="30" t="s">
        <v>121</v>
      </c>
      <c r="M12" s="30" t="s">
        <v>9</v>
      </c>
      <c r="N12" s="30" t="s">
        <v>122</v>
      </c>
      <c r="O12" s="30" t="s">
        <v>9</v>
      </c>
      <c r="P12" s="30" t="s">
        <v>123</v>
      </c>
      <c r="Q12" s="30" t="s">
        <v>9</v>
      </c>
      <c r="R12" s="30" t="s">
        <v>124</v>
      </c>
      <c r="S12" s="30" t="s">
        <v>9</v>
      </c>
      <c r="T12" s="30" t="s">
        <v>125</v>
      </c>
      <c r="U12" s="30" t="s">
        <v>128</v>
      </c>
      <c r="V12" s="30" t="s">
        <v>126</v>
      </c>
      <c r="W12" s="30" t="s">
        <v>9</v>
      </c>
      <c r="X12" s="30" t="s">
        <v>127</v>
      </c>
      <c r="Y12" s="31" t="s">
        <v>9</v>
      </c>
    </row>
    <row r="13" spans="1:25" x14ac:dyDescent="0.25">
      <c r="A13" s="120" t="s">
        <v>130</v>
      </c>
      <c r="B13" s="58" t="s">
        <v>131</v>
      </c>
      <c r="C13" s="58">
        <v>1838</v>
      </c>
      <c r="D13" s="58">
        <v>1835</v>
      </c>
      <c r="E13" s="121">
        <f>D13*100/C13</f>
        <v>99.836779107725789</v>
      </c>
      <c r="F13" s="58">
        <v>3</v>
      </c>
      <c r="G13" s="121">
        <f>F13*100/D13</f>
        <v>0.16348773841961853</v>
      </c>
      <c r="H13" s="58">
        <f>D13-F13</f>
        <v>1832</v>
      </c>
      <c r="I13" s="121">
        <f>H13*100/D13</f>
        <v>99.836512261580381</v>
      </c>
      <c r="J13" s="58">
        <v>1</v>
      </c>
      <c r="K13" s="121">
        <f>J13*100/H13</f>
        <v>5.458515283842795E-2</v>
      </c>
      <c r="L13" s="58">
        <v>1318</v>
      </c>
      <c r="M13" s="121">
        <f>L13*100/H13</f>
        <v>71.943231441048042</v>
      </c>
      <c r="N13" s="58">
        <v>4</v>
      </c>
      <c r="O13" s="121">
        <f>N13*100/H13</f>
        <v>0.2183406113537118</v>
      </c>
      <c r="P13" s="58">
        <v>0</v>
      </c>
      <c r="Q13" s="121">
        <f>P13*100/H13</f>
        <v>0</v>
      </c>
      <c r="R13" s="58">
        <v>121</v>
      </c>
      <c r="S13" s="121">
        <f>R13*100/H13</f>
        <v>6.6048034934497819</v>
      </c>
      <c r="T13" s="58">
        <v>385</v>
      </c>
      <c r="U13" s="121">
        <f>T13*100/H13</f>
        <v>21.015283842794759</v>
      </c>
      <c r="V13" s="58">
        <v>1</v>
      </c>
      <c r="W13" s="121">
        <f>V13*100/H13</f>
        <v>5.458515283842795E-2</v>
      </c>
      <c r="X13" s="58">
        <v>2</v>
      </c>
      <c r="Y13" s="122">
        <f>X13*100/H13</f>
        <v>0.1091703056768559</v>
      </c>
    </row>
    <row r="14" spans="1:25" x14ac:dyDescent="0.25">
      <c r="A14" s="44"/>
      <c r="B14" s="58" t="s">
        <v>132</v>
      </c>
      <c r="C14" s="58">
        <v>1837</v>
      </c>
      <c r="D14" s="58">
        <v>1834</v>
      </c>
      <c r="E14" s="121">
        <f t="shared" ref="E14:E18" si="0">D14*100/C14</f>
        <v>99.836690255851934</v>
      </c>
      <c r="F14" s="58">
        <v>17</v>
      </c>
      <c r="G14" s="121">
        <f t="shared" ref="G14:G77" si="1">F14*100/D14</f>
        <v>0.92693565976008729</v>
      </c>
      <c r="H14" s="58">
        <f t="shared" ref="H14:H77" si="2">D14-F14</f>
        <v>1817</v>
      </c>
      <c r="I14" s="121">
        <f t="shared" ref="I14:I77" si="3">H14*100/D14</f>
        <v>99.07306434023991</v>
      </c>
      <c r="J14" s="58">
        <v>3</v>
      </c>
      <c r="K14" s="121">
        <f t="shared" ref="K14:K77" si="4">J14*100/H14</f>
        <v>0.1651073197578426</v>
      </c>
      <c r="L14" s="58">
        <v>1377</v>
      </c>
      <c r="M14" s="121">
        <f t="shared" ref="M14:M77" si="5">L14*100/H14</f>
        <v>75.784259768849751</v>
      </c>
      <c r="N14" s="58">
        <v>51</v>
      </c>
      <c r="O14" s="121">
        <f t="shared" ref="O14:O77" si="6">N14*100/H14</f>
        <v>2.8068244358833243</v>
      </c>
      <c r="P14" s="58">
        <v>3</v>
      </c>
      <c r="Q14" s="121">
        <f t="shared" ref="Q14:Q77" si="7">P14*100/H14</f>
        <v>0.1651073197578426</v>
      </c>
      <c r="R14" s="58">
        <v>215</v>
      </c>
      <c r="S14" s="121">
        <f t="shared" ref="S14:S77" si="8">R14*100/H14</f>
        <v>11.832691249312052</v>
      </c>
      <c r="T14" s="58">
        <v>150</v>
      </c>
      <c r="U14" s="121">
        <f t="shared" ref="U14:U77" si="9">T14*100/H14</f>
        <v>8.2553659878921302</v>
      </c>
      <c r="V14" s="58">
        <v>9</v>
      </c>
      <c r="W14" s="121">
        <f t="shared" ref="W14:W77" si="10">V14*100/H14</f>
        <v>0.49532195927352779</v>
      </c>
      <c r="X14" s="58">
        <v>9</v>
      </c>
      <c r="Y14" s="122">
        <f t="shared" ref="Y14:Y77" si="11">X14*100/H14</f>
        <v>0.49532195927352779</v>
      </c>
    </row>
    <row r="15" spans="1:25" x14ac:dyDescent="0.25">
      <c r="A15" s="44"/>
      <c r="B15" s="58" t="s">
        <v>133</v>
      </c>
      <c r="C15" s="58">
        <v>3311</v>
      </c>
      <c r="D15" s="58">
        <v>3309</v>
      </c>
      <c r="E15" s="121">
        <f t="shared" si="0"/>
        <v>99.9395952884325</v>
      </c>
      <c r="F15" s="58">
        <v>11</v>
      </c>
      <c r="G15" s="121">
        <f t="shared" si="1"/>
        <v>0.33242671501964338</v>
      </c>
      <c r="H15" s="58">
        <f t="shared" si="2"/>
        <v>3298</v>
      </c>
      <c r="I15" s="121">
        <f t="shared" si="3"/>
        <v>99.66757328498035</v>
      </c>
      <c r="J15" s="58">
        <v>1</v>
      </c>
      <c r="K15" s="121">
        <f t="shared" si="4"/>
        <v>3.0321406913280776E-2</v>
      </c>
      <c r="L15" s="58">
        <v>2254</v>
      </c>
      <c r="M15" s="121">
        <f t="shared" si="5"/>
        <v>68.344451182534868</v>
      </c>
      <c r="N15" s="58">
        <v>53</v>
      </c>
      <c r="O15" s="121">
        <f t="shared" si="6"/>
        <v>1.6070345664038812</v>
      </c>
      <c r="P15" s="58">
        <v>2</v>
      </c>
      <c r="Q15" s="121">
        <f t="shared" si="7"/>
        <v>6.0642813826561552E-2</v>
      </c>
      <c r="R15" s="58">
        <v>81</v>
      </c>
      <c r="S15" s="121">
        <f t="shared" si="8"/>
        <v>2.456033959975743</v>
      </c>
      <c r="T15" s="58">
        <v>891</v>
      </c>
      <c r="U15" s="121">
        <f t="shared" si="9"/>
        <v>27.016373559733172</v>
      </c>
      <c r="V15" s="58">
        <v>10</v>
      </c>
      <c r="W15" s="121">
        <f t="shared" si="10"/>
        <v>0.30321406913280774</v>
      </c>
      <c r="X15" s="58">
        <v>6</v>
      </c>
      <c r="Y15" s="122">
        <f t="shared" si="11"/>
        <v>0.18192844147968465</v>
      </c>
    </row>
    <row r="16" spans="1:25" x14ac:dyDescent="0.25">
      <c r="A16" s="44"/>
      <c r="B16" s="58" t="s">
        <v>134</v>
      </c>
      <c r="C16" s="58">
        <v>2133</v>
      </c>
      <c r="D16" s="58">
        <v>2129</v>
      </c>
      <c r="E16" s="121">
        <f t="shared" si="0"/>
        <v>99.812470698546647</v>
      </c>
      <c r="F16" s="58">
        <v>24</v>
      </c>
      <c r="G16" s="121">
        <f t="shared" si="1"/>
        <v>1.1272898074213247</v>
      </c>
      <c r="H16" s="58">
        <f t="shared" si="2"/>
        <v>2105</v>
      </c>
      <c r="I16" s="121">
        <f t="shared" si="3"/>
        <v>98.87271019257868</v>
      </c>
      <c r="J16" s="58">
        <v>2</v>
      </c>
      <c r="K16" s="121">
        <f t="shared" si="4"/>
        <v>9.5011876484560567E-2</v>
      </c>
      <c r="L16" s="58">
        <v>1816</v>
      </c>
      <c r="M16" s="121">
        <f t="shared" si="5"/>
        <v>86.270783847980994</v>
      </c>
      <c r="N16" s="58">
        <v>7</v>
      </c>
      <c r="O16" s="121">
        <f t="shared" si="6"/>
        <v>0.33254156769596199</v>
      </c>
      <c r="P16" s="58">
        <v>0</v>
      </c>
      <c r="Q16" s="121">
        <f t="shared" si="7"/>
        <v>0</v>
      </c>
      <c r="R16" s="58">
        <v>213</v>
      </c>
      <c r="S16" s="121">
        <f t="shared" si="8"/>
        <v>10.118764845605702</v>
      </c>
      <c r="T16" s="58">
        <v>64</v>
      </c>
      <c r="U16" s="121">
        <f t="shared" si="9"/>
        <v>3.0403800475059382</v>
      </c>
      <c r="V16" s="58">
        <v>0</v>
      </c>
      <c r="W16" s="121">
        <f t="shared" si="10"/>
        <v>0</v>
      </c>
      <c r="X16" s="58">
        <v>3</v>
      </c>
      <c r="Y16" s="122">
        <f t="shared" si="11"/>
        <v>0.14251781472684086</v>
      </c>
    </row>
    <row r="17" spans="1:26" x14ac:dyDescent="0.25">
      <c r="A17" s="44"/>
      <c r="B17" s="58" t="s">
        <v>135</v>
      </c>
      <c r="C17" s="58">
        <v>1778</v>
      </c>
      <c r="D17" s="58">
        <v>1776</v>
      </c>
      <c r="E17" s="121">
        <f t="shared" si="0"/>
        <v>99.887514060742404</v>
      </c>
      <c r="F17" s="58">
        <v>30</v>
      </c>
      <c r="G17" s="121">
        <f t="shared" si="1"/>
        <v>1.6891891891891893</v>
      </c>
      <c r="H17" s="58">
        <f t="shared" si="2"/>
        <v>1746</v>
      </c>
      <c r="I17" s="121">
        <f t="shared" si="3"/>
        <v>98.310810810810807</v>
      </c>
      <c r="J17" s="58">
        <v>0</v>
      </c>
      <c r="K17" s="121">
        <f t="shared" si="4"/>
        <v>0</v>
      </c>
      <c r="L17" s="58">
        <v>1423</v>
      </c>
      <c r="M17" s="121">
        <f t="shared" si="5"/>
        <v>81.500572737686142</v>
      </c>
      <c r="N17" s="58">
        <v>0</v>
      </c>
      <c r="O17" s="121">
        <f t="shared" si="6"/>
        <v>0</v>
      </c>
      <c r="P17" s="58">
        <v>0</v>
      </c>
      <c r="Q17" s="121">
        <f t="shared" si="7"/>
        <v>0</v>
      </c>
      <c r="R17" s="58">
        <v>107</v>
      </c>
      <c r="S17" s="121">
        <f t="shared" si="8"/>
        <v>6.128293241695304</v>
      </c>
      <c r="T17" s="58">
        <v>213</v>
      </c>
      <c r="U17" s="121">
        <f t="shared" si="9"/>
        <v>12.199312714776632</v>
      </c>
      <c r="V17" s="58">
        <v>0</v>
      </c>
      <c r="W17" s="121">
        <f t="shared" si="10"/>
        <v>0</v>
      </c>
      <c r="X17" s="58">
        <v>3</v>
      </c>
      <c r="Y17" s="122">
        <f t="shared" si="11"/>
        <v>0.1718213058419244</v>
      </c>
    </row>
    <row r="18" spans="1:26" x14ac:dyDescent="0.25">
      <c r="A18" s="44"/>
      <c r="B18" s="58" t="s">
        <v>136</v>
      </c>
      <c r="C18" s="58">
        <v>2279</v>
      </c>
      <c r="D18" s="58">
        <v>2278</v>
      </c>
      <c r="E18" s="121">
        <f t="shared" si="0"/>
        <v>99.956121105748139</v>
      </c>
      <c r="F18" s="58">
        <v>17</v>
      </c>
      <c r="G18" s="121">
        <f t="shared" si="1"/>
        <v>0.74626865671641796</v>
      </c>
      <c r="H18" s="58">
        <f t="shared" si="2"/>
        <v>2261</v>
      </c>
      <c r="I18" s="121">
        <f t="shared" si="3"/>
        <v>99.253731343283576</v>
      </c>
      <c r="J18" s="58">
        <v>0</v>
      </c>
      <c r="K18" s="121">
        <f t="shared" si="4"/>
        <v>0</v>
      </c>
      <c r="L18" s="58">
        <v>1929</v>
      </c>
      <c r="M18" s="121">
        <f t="shared" si="5"/>
        <v>85.316231755860244</v>
      </c>
      <c r="N18" s="58">
        <v>0</v>
      </c>
      <c r="O18" s="121">
        <f t="shared" si="6"/>
        <v>0</v>
      </c>
      <c r="P18" s="58">
        <v>0</v>
      </c>
      <c r="Q18" s="121">
        <f t="shared" si="7"/>
        <v>0</v>
      </c>
      <c r="R18" s="58">
        <v>96</v>
      </c>
      <c r="S18" s="121">
        <f t="shared" si="8"/>
        <v>4.2459088898717381</v>
      </c>
      <c r="T18" s="58">
        <v>232</v>
      </c>
      <c r="U18" s="121">
        <f t="shared" si="9"/>
        <v>10.260946483856701</v>
      </c>
      <c r="V18" s="58">
        <v>0</v>
      </c>
      <c r="W18" s="121">
        <f t="shared" si="10"/>
        <v>0</v>
      </c>
      <c r="X18" s="58">
        <v>4</v>
      </c>
      <c r="Y18" s="122">
        <f t="shared" si="11"/>
        <v>0.17691287041132242</v>
      </c>
    </row>
    <row r="19" spans="1:26" x14ac:dyDescent="0.25">
      <c r="A19" s="126"/>
      <c r="B19" s="89"/>
      <c r="C19" s="89"/>
      <c r="D19" s="89"/>
      <c r="E19" s="127"/>
      <c r="F19" s="89"/>
      <c r="G19" s="127"/>
      <c r="H19" s="89"/>
      <c r="I19" s="128"/>
      <c r="J19" s="89"/>
      <c r="K19" s="128"/>
      <c r="L19" s="89"/>
      <c r="M19" s="128"/>
      <c r="N19" s="89"/>
      <c r="O19" s="128"/>
      <c r="P19" s="89"/>
      <c r="Q19" s="128"/>
      <c r="R19" s="89"/>
      <c r="S19" s="128"/>
      <c r="T19" s="89"/>
      <c r="U19" s="128"/>
      <c r="V19" s="89"/>
      <c r="W19" s="128"/>
      <c r="X19" s="89"/>
      <c r="Y19" s="129"/>
      <c r="Z19" s="118"/>
    </row>
    <row r="20" spans="1:26" x14ac:dyDescent="0.25">
      <c r="A20" s="120" t="s">
        <v>137</v>
      </c>
      <c r="B20" s="58" t="s">
        <v>138</v>
      </c>
      <c r="C20" s="58">
        <v>1340</v>
      </c>
      <c r="D20" s="58">
        <v>1336</v>
      </c>
      <c r="E20" s="121">
        <f t="shared" ref="E20:E83" si="12">D20*100/C20</f>
        <v>99.701492537313428</v>
      </c>
      <c r="F20" s="58">
        <v>55</v>
      </c>
      <c r="G20" s="121">
        <f t="shared" si="1"/>
        <v>4.1167664670658679</v>
      </c>
      <c r="H20" s="58">
        <f t="shared" si="2"/>
        <v>1281</v>
      </c>
      <c r="I20" s="121">
        <f t="shared" si="3"/>
        <v>95.883233532934128</v>
      </c>
      <c r="J20" s="58">
        <v>0</v>
      </c>
      <c r="K20" s="121">
        <f t="shared" si="4"/>
        <v>0</v>
      </c>
      <c r="L20" s="58">
        <v>1037</v>
      </c>
      <c r="M20" s="121">
        <f t="shared" si="5"/>
        <v>80.952380952380949</v>
      </c>
      <c r="N20" s="58">
        <v>0</v>
      </c>
      <c r="O20" s="121">
        <f t="shared" si="6"/>
        <v>0</v>
      </c>
      <c r="P20" s="58">
        <v>3</v>
      </c>
      <c r="Q20" s="121">
        <f t="shared" si="7"/>
        <v>0.23419203747072601</v>
      </c>
      <c r="R20" s="58">
        <v>200</v>
      </c>
      <c r="S20" s="121">
        <f t="shared" si="8"/>
        <v>15.612802498048399</v>
      </c>
      <c r="T20" s="58">
        <v>41</v>
      </c>
      <c r="U20" s="121">
        <f t="shared" si="9"/>
        <v>3.2006245120999219</v>
      </c>
      <c r="V20" s="58">
        <v>0</v>
      </c>
      <c r="W20" s="121">
        <f t="shared" si="10"/>
        <v>0</v>
      </c>
      <c r="X20" s="58">
        <v>0</v>
      </c>
      <c r="Y20" s="122">
        <f t="shared" si="11"/>
        <v>0</v>
      </c>
      <c r="Z20" s="118"/>
    </row>
    <row r="21" spans="1:26" x14ac:dyDescent="0.25">
      <c r="A21" s="44"/>
      <c r="B21" s="58" t="s">
        <v>139</v>
      </c>
      <c r="C21" s="58">
        <v>2006</v>
      </c>
      <c r="D21" s="58">
        <v>2001</v>
      </c>
      <c r="E21" s="121">
        <f t="shared" si="12"/>
        <v>99.750747756729808</v>
      </c>
      <c r="F21" s="58">
        <v>28</v>
      </c>
      <c r="G21" s="121">
        <f t="shared" si="1"/>
        <v>1.3993003498250876</v>
      </c>
      <c r="H21" s="58">
        <f t="shared" si="2"/>
        <v>1973</v>
      </c>
      <c r="I21" s="121">
        <f t="shared" si="3"/>
        <v>98.600699650174917</v>
      </c>
      <c r="J21" s="58">
        <v>0</v>
      </c>
      <c r="K21" s="121">
        <f t="shared" si="4"/>
        <v>0</v>
      </c>
      <c r="L21" s="58">
        <v>1408</v>
      </c>
      <c r="M21" s="121">
        <f t="shared" si="5"/>
        <v>71.363405980739984</v>
      </c>
      <c r="N21" s="58">
        <v>0</v>
      </c>
      <c r="O21" s="121">
        <f t="shared" si="6"/>
        <v>0</v>
      </c>
      <c r="P21" s="58">
        <v>0</v>
      </c>
      <c r="Q21" s="121">
        <f t="shared" si="7"/>
        <v>0</v>
      </c>
      <c r="R21" s="58">
        <v>550</v>
      </c>
      <c r="S21" s="121">
        <f t="shared" si="8"/>
        <v>27.876330461226559</v>
      </c>
      <c r="T21" s="58">
        <v>15</v>
      </c>
      <c r="U21" s="121">
        <f t="shared" si="9"/>
        <v>0.76026355803345158</v>
      </c>
      <c r="V21" s="58">
        <v>0</v>
      </c>
      <c r="W21" s="121">
        <f t="shared" si="10"/>
        <v>0</v>
      </c>
      <c r="X21" s="58">
        <v>0</v>
      </c>
      <c r="Y21" s="122">
        <f t="shared" si="11"/>
        <v>0</v>
      </c>
      <c r="Z21" s="118"/>
    </row>
    <row r="22" spans="1:26" x14ac:dyDescent="0.25">
      <c r="A22" s="44"/>
      <c r="B22" s="58" t="s">
        <v>140</v>
      </c>
      <c r="C22" s="58">
        <v>2784</v>
      </c>
      <c r="D22" s="58">
        <v>2782</v>
      </c>
      <c r="E22" s="121">
        <f t="shared" si="12"/>
        <v>99.928160919540232</v>
      </c>
      <c r="F22" s="58">
        <v>37</v>
      </c>
      <c r="G22" s="121">
        <f t="shared" si="1"/>
        <v>1.3299784327821711</v>
      </c>
      <c r="H22" s="58">
        <f t="shared" si="2"/>
        <v>2745</v>
      </c>
      <c r="I22" s="121">
        <f t="shared" si="3"/>
        <v>98.67002156721783</v>
      </c>
      <c r="J22" s="58">
        <v>0</v>
      </c>
      <c r="K22" s="121">
        <f t="shared" si="4"/>
        <v>0</v>
      </c>
      <c r="L22" s="58">
        <v>2285</v>
      </c>
      <c r="M22" s="121">
        <f t="shared" si="5"/>
        <v>83.242258652094719</v>
      </c>
      <c r="N22" s="58">
        <v>0</v>
      </c>
      <c r="O22" s="121">
        <f t="shared" si="6"/>
        <v>0</v>
      </c>
      <c r="P22" s="58">
        <v>1</v>
      </c>
      <c r="Q22" s="121">
        <f t="shared" si="7"/>
        <v>3.6429872495446269E-2</v>
      </c>
      <c r="R22" s="58">
        <v>421</v>
      </c>
      <c r="S22" s="121">
        <f t="shared" si="8"/>
        <v>15.336976320582878</v>
      </c>
      <c r="T22" s="58">
        <v>38</v>
      </c>
      <c r="U22" s="121">
        <f t="shared" si="9"/>
        <v>1.384335154826958</v>
      </c>
      <c r="V22" s="58">
        <v>0</v>
      </c>
      <c r="W22" s="121">
        <f t="shared" si="10"/>
        <v>0</v>
      </c>
      <c r="X22" s="58">
        <v>0</v>
      </c>
      <c r="Y22" s="122">
        <f t="shared" si="11"/>
        <v>0</v>
      </c>
      <c r="Z22" s="118"/>
    </row>
    <row r="23" spans="1:26" x14ac:dyDescent="0.25">
      <c r="A23" s="44"/>
      <c r="B23" s="58" t="s">
        <v>141</v>
      </c>
      <c r="C23" s="58">
        <v>3115</v>
      </c>
      <c r="D23" s="58">
        <v>3115</v>
      </c>
      <c r="E23" s="121">
        <f t="shared" si="12"/>
        <v>100</v>
      </c>
      <c r="F23" s="58">
        <v>43</v>
      </c>
      <c r="G23" s="121">
        <f t="shared" si="1"/>
        <v>1.3804173354735152</v>
      </c>
      <c r="H23" s="58">
        <f t="shared" si="2"/>
        <v>3072</v>
      </c>
      <c r="I23" s="121">
        <f t="shared" si="3"/>
        <v>98.61958266452649</v>
      </c>
      <c r="J23" s="58">
        <v>0</v>
      </c>
      <c r="K23" s="121">
        <f t="shared" si="4"/>
        <v>0</v>
      </c>
      <c r="L23" s="58">
        <v>2364</v>
      </c>
      <c r="M23" s="121">
        <f t="shared" si="5"/>
        <v>76.953125</v>
      </c>
      <c r="N23" s="58">
        <v>0</v>
      </c>
      <c r="O23" s="121">
        <f t="shared" si="6"/>
        <v>0</v>
      </c>
      <c r="P23" s="58">
        <v>4</v>
      </c>
      <c r="Q23" s="121">
        <f t="shared" si="7"/>
        <v>0.13020833333333334</v>
      </c>
      <c r="R23" s="58">
        <v>617</v>
      </c>
      <c r="S23" s="121">
        <f t="shared" si="8"/>
        <v>20.084635416666668</v>
      </c>
      <c r="T23" s="58">
        <v>87</v>
      </c>
      <c r="U23" s="121">
        <f t="shared" si="9"/>
        <v>2.83203125</v>
      </c>
      <c r="V23" s="58">
        <v>0</v>
      </c>
      <c r="W23" s="121">
        <f t="shared" si="10"/>
        <v>0</v>
      </c>
      <c r="X23" s="58">
        <v>0</v>
      </c>
      <c r="Y23" s="122">
        <f t="shared" si="11"/>
        <v>0</v>
      </c>
      <c r="Z23" s="118"/>
    </row>
    <row r="24" spans="1:26" x14ac:dyDescent="0.25">
      <c r="A24" s="44"/>
      <c r="B24" s="58" t="s">
        <v>142</v>
      </c>
      <c r="C24" s="58">
        <v>1958</v>
      </c>
      <c r="D24" s="58">
        <v>1950</v>
      </c>
      <c r="E24" s="121">
        <f t="shared" si="12"/>
        <v>99.591419816138924</v>
      </c>
      <c r="F24" s="58">
        <v>17</v>
      </c>
      <c r="G24" s="121">
        <f t="shared" si="1"/>
        <v>0.87179487179487181</v>
      </c>
      <c r="H24" s="58">
        <f t="shared" si="2"/>
        <v>1933</v>
      </c>
      <c r="I24" s="121">
        <f t="shared" si="3"/>
        <v>99.128205128205124</v>
      </c>
      <c r="J24" s="58">
        <v>0</v>
      </c>
      <c r="K24" s="121">
        <f t="shared" si="4"/>
        <v>0</v>
      </c>
      <c r="L24" s="58">
        <v>1360</v>
      </c>
      <c r="M24" s="121">
        <f t="shared" si="5"/>
        <v>70.356958096223494</v>
      </c>
      <c r="N24" s="58">
        <v>0</v>
      </c>
      <c r="O24" s="121">
        <f t="shared" si="6"/>
        <v>0</v>
      </c>
      <c r="P24" s="58">
        <v>7</v>
      </c>
      <c r="Q24" s="121">
        <f t="shared" si="7"/>
        <v>0.36213140196585619</v>
      </c>
      <c r="R24" s="58">
        <v>421</v>
      </c>
      <c r="S24" s="121">
        <f t="shared" si="8"/>
        <v>21.779617175375066</v>
      </c>
      <c r="T24" s="58">
        <v>145</v>
      </c>
      <c r="U24" s="121">
        <f t="shared" si="9"/>
        <v>7.5012933264355928</v>
      </c>
      <c r="V24" s="58">
        <v>0</v>
      </c>
      <c r="W24" s="121">
        <f t="shared" si="10"/>
        <v>0</v>
      </c>
      <c r="X24" s="58">
        <v>0</v>
      </c>
      <c r="Y24" s="122">
        <f t="shared" si="11"/>
        <v>0</v>
      </c>
      <c r="Z24" s="118"/>
    </row>
    <row r="25" spans="1:26" x14ac:dyDescent="0.25">
      <c r="A25" s="126"/>
      <c r="B25" s="89"/>
      <c r="C25" s="89"/>
      <c r="D25" s="89"/>
      <c r="E25" s="127"/>
      <c r="F25" s="89"/>
      <c r="G25" s="127"/>
      <c r="H25" s="89"/>
      <c r="I25" s="128"/>
      <c r="J25" s="89"/>
      <c r="K25" s="128"/>
      <c r="L25" s="89"/>
      <c r="M25" s="128"/>
      <c r="N25" s="89"/>
      <c r="O25" s="128"/>
      <c r="P25" s="89"/>
      <c r="Q25" s="128"/>
      <c r="R25" s="89"/>
      <c r="S25" s="128"/>
      <c r="T25" s="89"/>
      <c r="U25" s="128"/>
      <c r="V25" s="89"/>
      <c r="W25" s="128"/>
      <c r="X25" s="89"/>
      <c r="Y25" s="129"/>
      <c r="Z25" s="118"/>
    </row>
    <row r="26" spans="1:26" x14ac:dyDescent="0.25">
      <c r="A26" s="120" t="s">
        <v>143</v>
      </c>
      <c r="B26" s="58" t="s">
        <v>144</v>
      </c>
      <c r="C26" s="58">
        <v>3269</v>
      </c>
      <c r="D26" s="58">
        <v>3269</v>
      </c>
      <c r="E26" s="121">
        <f t="shared" si="12"/>
        <v>100</v>
      </c>
      <c r="F26" s="58">
        <v>23</v>
      </c>
      <c r="G26" s="121">
        <f t="shared" si="1"/>
        <v>0.70357907617008264</v>
      </c>
      <c r="H26" s="58">
        <f t="shared" si="2"/>
        <v>3246</v>
      </c>
      <c r="I26" s="121">
        <f t="shared" si="3"/>
        <v>99.296420923829913</v>
      </c>
      <c r="J26" s="58">
        <v>1</v>
      </c>
      <c r="K26" s="121">
        <f t="shared" si="4"/>
        <v>3.0807147258163893E-2</v>
      </c>
      <c r="L26" s="58">
        <v>2017</v>
      </c>
      <c r="M26" s="121">
        <f t="shared" si="5"/>
        <v>62.138016019716574</v>
      </c>
      <c r="N26" s="58">
        <v>51</v>
      </c>
      <c r="O26" s="121">
        <f t="shared" si="6"/>
        <v>1.5711645101663585</v>
      </c>
      <c r="P26" s="58">
        <v>8</v>
      </c>
      <c r="Q26" s="121">
        <f t="shared" si="7"/>
        <v>0.24645717806531114</v>
      </c>
      <c r="R26" s="58">
        <v>1148</v>
      </c>
      <c r="S26" s="121">
        <f t="shared" si="8"/>
        <v>35.366605052372151</v>
      </c>
      <c r="T26" s="58">
        <v>5</v>
      </c>
      <c r="U26" s="121">
        <f t="shared" si="9"/>
        <v>0.15403573629081946</v>
      </c>
      <c r="V26" s="58">
        <v>9</v>
      </c>
      <c r="W26" s="121">
        <f t="shared" si="10"/>
        <v>0.27726432532347506</v>
      </c>
      <c r="X26" s="58">
        <v>7</v>
      </c>
      <c r="Y26" s="122">
        <f t="shared" si="11"/>
        <v>0.21565003080714726</v>
      </c>
      <c r="Z26" s="118"/>
    </row>
    <row r="27" spans="1:26" x14ac:dyDescent="0.25">
      <c r="A27" s="44"/>
      <c r="B27" s="58" t="s">
        <v>145</v>
      </c>
      <c r="C27" s="58">
        <v>2911</v>
      </c>
      <c r="D27" s="58">
        <v>2904</v>
      </c>
      <c r="E27" s="121">
        <f t="shared" si="12"/>
        <v>99.759532806595672</v>
      </c>
      <c r="F27" s="58">
        <v>95</v>
      </c>
      <c r="G27" s="121">
        <f t="shared" si="1"/>
        <v>3.271349862258953</v>
      </c>
      <c r="H27" s="58">
        <f t="shared" si="2"/>
        <v>2809</v>
      </c>
      <c r="I27" s="121">
        <f t="shared" si="3"/>
        <v>96.728650137741042</v>
      </c>
      <c r="J27" s="58">
        <v>2</v>
      </c>
      <c r="K27" s="121">
        <f t="shared" si="4"/>
        <v>7.1199715201139199E-2</v>
      </c>
      <c r="L27" s="58">
        <v>2532</v>
      </c>
      <c r="M27" s="121">
        <f t="shared" si="5"/>
        <v>90.138839444642215</v>
      </c>
      <c r="N27" s="58">
        <v>72</v>
      </c>
      <c r="O27" s="121">
        <f t="shared" si="6"/>
        <v>2.5631897472410112</v>
      </c>
      <c r="P27" s="58">
        <v>4</v>
      </c>
      <c r="Q27" s="121">
        <f t="shared" si="7"/>
        <v>0.1423994304022784</v>
      </c>
      <c r="R27" s="58">
        <v>177</v>
      </c>
      <c r="S27" s="121">
        <f t="shared" si="8"/>
        <v>6.3011747953008186</v>
      </c>
      <c r="T27" s="58">
        <v>8</v>
      </c>
      <c r="U27" s="121">
        <f t="shared" si="9"/>
        <v>0.2847988608045568</v>
      </c>
      <c r="V27" s="58">
        <v>11</v>
      </c>
      <c r="W27" s="121">
        <f t="shared" si="10"/>
        <v>0.39159843360626556</v>
      </c>
      <c r="X27" s="58">
        <v>3</v>
      </c>
      <c r="Y27" s="122">
        <f t="shared" si="11"/>
        <v>0.10679957280170879</v>
      </c>
      <c r="Z27" s="118"/>
    </row>
    <row r="28" spans="1:26" x14ac:dyDescent="0.25">
      <c r="A28" s="44"/>
      <c r="B28" s="58" t="s">
        <v>146</v>
      </c>
      <c r="C28" s="58">
        <v>3256</v>
      </c>
      <c r="D28" s="58">
        <v>3253</v>
      </c>
      <c r="E28" s="121">
        <f t="shared" si="12"/>
        <v>99.90786240786241</v>
      </c>
      <c r="F28" s="58">
        <v>6</v>
      </c>
      <c r="G28" s="121">
        <f t="shared" si="1"/>
        <v>0.18444512757454656</v>
      </c>
      <c r="H28" s="58">
        <f t="shared" si="2"/>
        <v>3247</v>
      </c>
      <c r="I28" s="121">
        <f t="shared" si="3"/>
        <v>99.815554872425452</v>
      </c>
      <c r="J28" s="58">
        <v>1</v>
      </c>
      <c r="K28" s="121">
        <f t="shared" si="4"/>
        <v>3.0797659377887282E-2</v>
      </c>
      <c r="L28" s="58">
        <v>2235</v>
      </c>
      <c r="M28" s="121">
        <f t="shared" si="5"/>
        <v>68.832768709578076</v>
      </c>
      <c r="N28" s="58">
        <v>5</v>
      </c>
      <c r="O28" s="121">
        <f t="shared" si="6"/>
        <v>0.15398829688943641</v>
      </c>
      <c r="P28" s="58">
        <v>0</v>
      </c>
      <c r="Q28" s="121">
        <f t="shared" si="7"/>
        <v>0</v>
      </c>
      <c r="R28" s="58">
        <v>1003</v>
      </c>
      <c r="S28" s="121">
        <f t="shared" si="8"/>
        <v>30.890052356020941</v>
      </c>
      <c r="T28" s="58">
        <v>1</v>
      </c>
      <c r="U28" s="121">
        <f t="shared" si="9"/>
        <v>3.0797659377887282E-2</v>
      </c>
      <c r="V28" s="58">
        <v>1</v>
      </c>
      <c r="W28" s="121">
        <f t="shared" si="10"/>
        <v>3.0797659377887282E-2</v>
      </c>
      <c r="X28" s="58">
        <v>1</v>
      </c>
      <c r="Y28" s="122">
        <f t="shared" si="11"/>
        <v>3.0797659377887282E-2</v>
      </c>
      <c r="Z28" s="118"/>
    </row>
    <row r="29" spans="1:26" x14ac:dyDescent="0.25">
      <c r="A29" s="44"/>
      <c r="B29" s="58" t="s">
        <v>147</v>
      </c>
      <c r="C29" s="58">
        <v>2857</v>
      </c>
      <c r="D29" s="58">
        <v>2855</v>
      </c>
      <c r="E29" s="121">
        <f t="shared" si="12"/>
        <v>99.929996499824995</v>
      </c>
      <c r="F29" s="58">
        <v>4</v>
      </c>
      <c r="G29" s="121">
        <f t="shared" si="1"/>
        <v>0.14010507880910683</v>
      </c>
      <c r="H29" s="58">
        <f t="shared" si="2"/>
        <v>2851</v>
      </c>
      <c r="I29" s="121">
        <f t="shared" si="3"/>
        <v>99.8598949211909</v>
      </c>
      <c r="J29" s="58">
        <v>0</v>
      </c>
      <c r="K29" s="121">
        <f t="shared" si="4"/>
        <v>0</v>
      </c>
      <c r="L29" s="58">
        <v>2812</v>
      </c>
      <c r="M29" s="121">
        <f t="shared" si="5"/>
        <v>98.632058926692395</v>
      </c>
      <c r="N29" s="58">
        <v>14</v>
      </c>
      <c r="O29" s="121">
        <f t="shared" si="6"/>
        <v>0.49105576990529637</v>
      </c>
      <c r="P29" s="58">
        <v>0</v>
      </c>
      <c r="Q29" s="121">
        <f t="shared" si="7"/>
        <v>0</v>
      </c>
      <c r="R29" s="58">
        <v>12</v>
      </c>
      <c r="S29" s="121">
        <f t="shared" si="8"/>
        <v>0.4209049456331112</v>
      </c>
      <c r="T29" s="58">
        <v>2</v>
      </c>
      <c r="U29" s="121">
        <f t="shared" si="9"/>
        <v>7.0150824272185192E-2</v>
      </c>
      <c r="V29" s="58">
        <v>2</v>
      </c>
      <c r="W29" s="121">
        <f t="shared" si="10"/>
        <v>7.0150824272185192E-2</v>
      </c>
      <c r="X29" s="58">
        <v>9</v>
      </c>
      <c r="Y29" s="122">
        <f t="shared" si="11"/>
        <v>0.31567870922483338</v>
      </c>
      <c r="Z29" s="118"/>
    </row>
    <row r="30" spans="1:26" x14ac:dyDescent="0.25">
      <c r="A30" s="44"/>
      <c r="B30" s="58" t="s">
        <v>148</v>
      </c>
      <c r="C30" s="58">
        <v>3062</v>
      </c>
      <c r="D30" s="58">
        <v>3059</v>
      </c>
      <c r="E30" s="121">
        <f t="shared" si="12"/>
        <v>99.902024820378841</v>
      </c>
      <c r="F30" s="58">
        <v>4</v>
      </c>
      <c r="G30" s="121">
        <f t="shared" si="1"/>
        <v>0.13076168682576006</v>
      </c>
      <c r="H30" s="58">
        <f t="shared" si="2"/>
        <v>3055</v>
      </c>
      <c r="I30" s="121">
        <f t="shared" si="3"/>
        <v>99.869238313174236</v>
      </c>
      <c r="J30" s="58">
        <v>0</v>
      </c>
      <c r="K30" s="121">
        <f t="shared" si="4"/>
        <v>0</v>
      </c>
      <c r="L30" s="58">
        <v>2287</v>
      </c>
      <c r="M30" s="121">
        <f t="shared" si="5"/>
        <v>74.860883797054015</v>
      </c>
      <c r="N30" s="58">
        <v>21</v>
      </c>
      <c r="O30" s="121">
        <f t="shared" si="6"/>
        <v>0.68739770867430439</v>
      </c>
      <c r="P30" s="58">
        <v>2</v>
      </c>
      <c r="Q30" s="121">
        <f t="shared" si="7"/>
        <v>6.5466448445171854E-2</v>
      </c>
      <c r="R30" s="58">
        <v>724</v>
      </c>
      <c r="S30" s="121">
        <f t="shared" si="8"/>
        <v>23.698854337152209</v>
      </c>
      <c r="T30" s="58">
        <v>16</v>
      </c>
      <c r="U30" s="121">
        <f t="shared" si="9"/>
        <v>0.52373158756137483</v>
      </c>
      <c r="V30" s="58">
        <v>3</v>
      </c>
      <c r="W30" s="121">
        <f t="shared" si="10"/>
        <v>9.8199672667757767E-2</v>
      </c>
      <c r="X30" s="58">
        <v>2</v>
      </c>
      <c r="Y30" s="122">
        <f t="shared" si="11"/>
        <v>6.5466448445171854E-2</v>
      </c>
      <c r="Z30" s="118"/>
    </row>
    <row r="31" spans="1:26" x14ac:dyDescent="0.25">
      <c r="A31" s="126"/>
      <c r="B31" s="89"/>
      <c r="C31" s="89"/>
      <c r="D31" s="89"/>
      <c r="E31" s="127"/>
      <c r="F31" s="89"/>
      <c r="G31" s="127"/>
      <c r="H31" s="89"/>
      <c r="I31" s="128"/>
      <c r="J31" s="89"/>
      <c r="K31" s="128"/>
      <c r="L31" s="89"/>
      <c r="M31" s="128"/>
      <c r="N31" s="89"/>
      <c r="O31" s="128"/>
      <c r="P31" s="89"/>
      <c r="Q31" s="128"/>
      <c r="R31" s="89"/>
      <c r="S31" s="128"/>
      <c r="T31" s="89"/>
      <c r="U31" s="128"/>
      <c r="V31" s="89"/>
      <c r="W31" s="128"/>
      <c r="X31" s="89"/>
      <c r="Y31" s="129"/>
      <c r="Z31" s="118"/>
    </row>
    <row r="32" spans="1:26" x14ac:dyDescent="0.25">
      <c r="A32" s="120" t="s">
        <v>149</v>
      </c>
      <c r="B32" s="58" t="s">
        <v>150</v>
      </c>
      <c r="C32" s="58">
        <v>1657</v>
      </c>
      <c r="D32" s="58">
        <v>1655</v>
      </c>
      <c r="E32" s="121">
        <f t="shared" si="12"/>
        <v>99.879299939649968</v>
      </c>
      <c r="F32" s="58">
        <v>42</v>
      </c>
      <c r="G32" s="121">
        <f t="shared" si="1"/>
        <v>2.5377643504531724</v>
      </c>
      <c r="H32" s="58">
        <f t="shared" si="2"/>
        <v>1613</v>
      </c>
      <c r="I32" s="121">
        <f t="shared" si="3"/>
        <v>97.462235649546827</v>
      </c>
      <c r="J32" s="58">
        <v>0</v>
      </c>
      <c r="K32" s="121">
        <f t="shared" si="4"/>
        <v>0</v>
      </c>
      <c r="L32" s="58">
        <v>1086</v>
      </c>
      <c r="M32" s="121">
        <f t="shared" si="5"/>
        <v>67.327960322380662</v>
      </c>
      <c r="N32" s="58">
        <v>0</v>
      </c>
      <c r="O32" s="121">
        <f t="shared" si="6"/>
        <v>0</v>
      </c>
      <c r="P32" s="58">
        <v>0</v>
      </c>
      <c r="Q32" s="121">
        <f t="shared" si="7"/>
        <v>0</v>
      </c>
      <c r="R32" s="58">
        <v>312</v>
      </c>
      <c r="S32" s="121">
        <f t="shared" si="8"/>
        <v>19.342839429634221</v>
      </c>
      <c r="T32" s="58">
        <v>215</v>
      </c>
      <c r="U32" s="121">
        <f t="shared" si="9"/>
        <v>13.329200247985121</v>
      </c>
      <c r="V32" s="58">
        <v>0</v>
      </c>
      <c r="W32" s="121">
        <f t="shared" si="10"/>
        <v>0</v>
      </c>
      <c r="X32" s="58">
        <v>0</v>
      </c>
      <c r="Y32" s="122">
        <f t="shared" si="11"/>
        <v>0</v>
      </c>
      <c r="Z32" s="118"/>
    </row>
    <row r="33" spans="1:26" x14ac:dyDescent="0.25">
      <c r="A33" s="44"/>
      <c r="B33" s="58" t="s">
        <v>151</v>
      </c>
      <c r="C33" s="58">
        <v>1691</v>
      </c>
      <c r="D33" s="58">
        <v>1687</v>
      </c>
      <c r="E33" s="121">
        <f t="shared" si="12"/>
        <v>99.763453577764636</v>
      </c>
      <c r="F33" s="58">
        <v>16</v>
      </c>
      <c r="G33" s="121">
        <f t="shared" si="1"/>
        <v>0.94842916419679901</v>
      </c>
      <c r="H33" s="58">
        <f t="shared" si="2"/>
        <v>1671</v>
      </c>
      <c r="I33" s="121">
        <f t="shared" si="3"/>
        <v>99.051570835803204</v>
      </c>
      <c r="J33" s="58">
        <v>0</v>
      </c>
      <c r="K33" s="121">
        <f t="shared" si="4"/>
        <v>0</v>
      </c>
      <c r="L33" s="58">
        <v>1276</v>
      </c>
      <c r="M33" s="121">
        <f t="shared" si="5"/>
        <v>76.361460203470969</v>
      </c>
      <c r="N33" s="58">
        <v>0</v>
      </c>
      <c r="O33" s="121">
        <f t="shared" si="6"/>
        <v>0</v>
      </c>
      <c r="P33" s="58">
        <v>0</v>
      </c>
      <c r="Q33" s="121">
        <f t="shared" si="7"/>
        <v>0</v>
      </c>
      <c r="R33" s="58">
        <v>223</v>
      </c>
      <c r="S33" s="121">
        <f t="shared" si="8"/>
        <v>13.345302214242968</v>
      </c>
      <c r="T33" s="58">
        <v>172</v>
      </c>
      <c r="U33" s="121">
        <f t="shared" si="9"/>
        <v>10.293237582286057</v>
      </c>
      <c r="V33" s="58">
        <v>0</v>
      </c>
      <c r="W33" s="121">
        <f t="shared" si="10"/>
        <v>0</v>
      </c>
      <c r="X33" s="58">
        <v>0</v>
      </c>
      <c r="Y33" s="122">
        <f t="shared" si="11"/>
        <v>0</v>
      </c>
      <c r="Z33" s="118"/>
    </row>
    <row r="34" spans="1:26" x14ac:dyDescent="0.25">
      <c r="A34" s="44"/>
      <c r="B34" s="58" t="s">
        <v>152</v>
      </c>
      <c r="C34" s="58">
        <v>2448</v>
      </c>
      <c r="D34" s="58">
        <v>2442</v>
      </c>
      <c r="E34" s="121">
        <f t="shared" si="12"/>
        <v>99.754901960784309</v>
      </c>
      <c r="F34" s="58">
        <v>9</v>
      </c>
      <c r="G34" s="121">
        <f t="shared" si="1"/>
        <v>0.36855036855036855</v>
      </c>
      <c r="H34" s="58">
        <f t="shared" si="2"/>
        <v>2433</v>
      </c>
      <c r="I34" s="121">
        <f t="shared" si="3"/>
        <v>99.631449631449627</v>
      </c>
      <c r="J34" s="58">
        <v>0</v>
      </c>
      <c r="K34" s="121">
        <f t="shared" si="4"/>
        <v>0</v>
      </c>
      <c r="L34" s="58">
        <v>1815</v>
      </c>
      <c r="M34" s="121">
        <f t="shared" si="5"/>
        <v>74.599260172626387</v>
      </c>
      <c r="N34" s="58">
        <v>4</v>
      </c>
      <c r="O34" s="121">
        <f t="shared" si="6"/>
        <v>0.16440608302507193</v>
      </c>
      <c r="P34" s="58">
        <v>0</v>
      </c>
      <c r="Q34" s="121">
        <f t="shared" si="7"/>
        <v>0</v>
      </c>
      <c r="R34" s="58">
        <v>303</v>
      </c>
      <c r="S34" s="121">
        <f t="shared" si="8"/>
        <v>12.453760789149198</v>
      </c>
      <c r="T34" s="58">
        <v>311</v>
      </c>
      <c r="U34" s="121">
        <f t="shared" si="9"/>
        <v>12.782572955199342</v>
      </c>
      <c r="V34" s="58">
        <v>0</v>
      </c>
      <c r="W34" s="121">
        <f t="shared" si="10"/>
        <v>0</v>
      </c>
      <c r="X34" s="58">
        <v>0</v>
      </c>
      <c r="Y34" s="122">
        <f t="shared" si="11"/>
        <v>0</v>
      </c>
      <c r="Z34" s="118"/>
    </row>
    <row r="35" spans="1:26" x14ac:dyDescent="0.25">
      <c r="A35" s="44"/>
      <c r="B35" s="58" t="s">
        <v>153</v>
      </c>
      <c r="C35" s="58">
        <v>1948</v>
      </c>
      <c r="D35" s="58">
        <v>1947</v>
      </c>
      <c r="E35" s="121">
        <f t="shared" si="12"/>
        <v>99.948665297741272</v>
      </c>
      <c r="F35" s="58">
        <v>29</v>
      </c>
      <c r="G35" s="121">
        <f t="shared" si="1"/>
        <v>1.4894709809964046</v>
      </c>
      <c r="H35" s="58">
        <f t="shared" si="2"/>
        <v>1918</v>
      </c>
      <c r="I35" s="121">
        <f t="shared" si="3"/>
        <v>98.510529019003599</v>
      </c>
      <c r="J35" s="58">
        <v>0</v>
      </c>
      <c r="K35" s="121">
        <f t="shared" si="4"/>
        <v>0</v>
      </c>
      <c r="L35" s="58">
        <v>1276</v>
      </c>
      <c r="M35" s="121">
        <f t="shared" si="5"/>
        <v>66.527632950990622</v>
      </c>
      <c r="N35" s="58">
        <v>0</v>
      </c>
      <c r="O35" s="121">
        <f t="shared" si="6"/>
        <v>0</v>
      </c>
      <c r="P35" s="58">
        <v>0</v>
      </c>
      <c r="Q35" s="121">
        <f t="shared" si="7"/>
        <v>0</v>
      </c>
      <c r="R35" s="58">
        <v>547</v>
      </c>
      <c r="S35" s="121">
        <f t="shared" si="8"/>
        <v>28.519290928050051</v>
      </c>
      <c r="T35" s="58">
        <v>95</v>
      </c>
      <c r="U35" s="121">
        <f t="shared" si="9"/>
        <v>4.9530761209593326</v>
      </c>
      <c r="V35" s="58">
        <v>0</v>
      </c>
      <c r="W35" s="121">
        <f t="shared" si="10"/>
        <v>0</v>
      </c>
      <c r="X35" s="58">
        <v>0</v>
      </c>
      <c r="Y35" s="122">
        <f t="shared" si="11"/>
        <v>0</v>
      </c>
      <c r="Z35" s="118"/>
    </row>
    <row r="36" spans="1:26" x14ac:dyDescent="0.25">
      <c r="A36" s="44"/>
      <c r="B36" s="58" t="s">
        <v>154</v>
      </c>
      <c r="C36" s="58">
        <v>1658</v>
      </c>
      <c r="D36" s="58">
        <v>1656</v>
      </c>
      <c r="E36" s="121">
        <f t="shared" si="12"/>
        <v>99.879372738238843</v>
      </c>
      <c r="F36" s="58">
        <v>11</v>
      </c>
      <c r="G36" s="121">
        <f t="shared" si="1"/>
        <v>0.66425120772946855</v>
      </c>
      <c r="H36" s="58">
        <f t="shared" si="2"/>
        <v>1645</v>
      </c>
      <c r="I36" s="121">
        <f t="shared" si="3"/>
        <v>99.335748792270536</v>
      </c>
      <c r="J36" s="58">
        <v>0</v>
      </c>
      <c r="K36" s="121">
        <f t="shared" si="4"/>
        <v>0</v>
      </c>
      <c r="L36" s="58">
        <v>1201</v>
      </c>
      <c r="M36" s="121">
        <f t="shared" si="5"/>
        <v>73.00911854103343</v>
      </c>
      <c r="N36" s="58">
        <v>0</v>
      </c>
      <c r="O36" s="121">
        <f t="shared" si="6"/>
        <v>0</v>
      </c>
      <c r="P36" s="58">
        <v>0</v>
      </c>
      <c r="Q36" s="121">
        <f t="shared" si="7"/>
        <v>0</v>
      </c>
      <c r="R36" s="58">
        <v>431</v>
      </c>
      <c r="S36" s="121">
        <f t="shared" si="8"/>
        <v>26.200607902735563</v>
      </c>
      <c r="T36" s="58">
        <v>13</v>
      </c>
      <c r="U36" s="121">
        <f t="shared" si="9"/>
        <v>0.79027355623100304</v>
      </c>
      <c r="V36" s="58">
        <v>0</v>
      </c>
      <c r="W36" s="121">
        <f t="shared" si="10"/>
        <v>0</v>
      </c>
      <c r="X36" s="58">
        <v>0</v>
      </c>
      <c r="Y36" s="122">
        <f t="shared" si="11"/>
        <v>0</v>
      </c>
      <c r="Z36" s="118"/>
    </row>
    <row r="37" spans="1:26" x14ac:dyDescent="0.25">
      <c r="A37" s="126"/>
      <c r="B37" s="89"/>
      <c r="C37" s="89"/>
      <c r="D37" s="89"/>
      <c r="E37" s="127"/>
      <c r="F37" s="89"/>
      <c r="G37" s="127"/>
      <c r="H37" s="89"/>
      <c r="I37" s="128"/>
      <c r="J37" s="89"/>
      <c r="K37" s="128"/>
      <c r="L37" s="89"/>
      <c r="M37" s="128"/>
      <c r="N37" s="89"/>
      <c r="O37" s="128"/>
      <c r="P37" s="89"/>
      <c r="Q37" s="128"/>
      <c r="R37" s="89"/>
      <c r="S37" s="128"/>
      <c r="T37" s="89"/>
      <c r="U37" s="128"/>
      <c r="V37" s="89"/>
      <c r="W37" s="128"/>
      <c r="X37" s="89"/>
      <c r="Y37" s="129"/>
      <c r="Z37" s="118"/>
    </row>
    <row r="38" spans="1:26" x14ac:dyDescent="0.25">
      <c r="A38" s="120" t="s">
        <v>155</v>
      </c>
      <c r="B38" s="58" t="s">
        <v>156</v>
      </c>
      <c r="C38" s="58">
        <v>1393</v>
      </c>
      <c r="D38" s="58">
        <v>1391</v>
      </c>
      <c r="E38" s="121">
        <f t="shared" si="12"/>
        <v>99.856424982053127</v>
      </c>
      <c r="F38" s="58">
        <v>22</v>
      </c>
      <c r="G38" s="121">
        <f t="shared" si="1"/>
        <v>1.5815959741193386</v>
      </c>
      <c r="H38" s="58">
        <f t="shared" si="2"/>
        <v>1369</v>
      </c>
      <c r="I38" s="121">
        <f t="shared" si="3"/>
        <v>98.418404025880662</v>
      </c>
      <c r="J38" s="58">
        <v>0</v>
      </c>
      <c r="K38" s="121">
        <f t="shared" si="4"/>
        <v>0</v>
      </c>
      <c r="L38" s="58">
        <v>778</v>
      </c>
      <c r="M38" s="121">
        <f t="shared" si="5"/>
        <v>56.829802775748725</v>
      </c>
      <c r="N38" s="58">
        <v>2</v>
      </c>
      <c r="O38" s="121">
        <f t="shared" si="6"/>
        <v>0.14609203798392986</v>
      </c>
      <c r="P38" s="58">
        <v>3</v>
      </c>
      <c r="Q38" s="121">
        <f t="shared" si="7"/>
        <v>0.21913805697589481</v>
      </c>
      <c r="R38" s="58">
        <v>212</v>
      </c>
      <c r="S38" s="121">
        <f t="shared" si="8"/>
        <v>15.485756026296567</v>
      </c>
      <c r="T38" s="58">
        <v>374</v>
      </c>
      <c r="U38" s="121">
        <f t="shared" si="9"/>
        <v>27.319211102994888</v>
      </c>
      <c r="V38" s="58">
        <v>0</v>
      </c>
      <c r="W38" s="121">
        <f t="shared" si="10"/>
        <v>0</v>
      </c>
      <c r="X38" s="58">
        <v>0</v>
      </c>
      <c r="Y38" s="122">
        <f t="shared" si="11"/>
        <v>0</v>
      </c>
      <c r="Z38" s="118"/>
    </row>
    <row r="39" spans="1:26" x14ac:dyDescent="0.25">
      <c r="A39" s="44"/>
      <c r="B39" s="58" t="s">
        <v>157</v>
      </c>
      <c r="C39" s="58">
        <v>2240</v>
      </c>
      <c r="D39" s="58">
        <v>2236</v>
      </c>
      <c r="E39" s="121">
        <f t="shared" si="12"/>
        <v>99.821428571428569</v>
      </c>
      <c r="F39" s="58">
        <v>15</v>
      </c>
      <c r="G39" s="121">
        <f t="shared" si="1"/>
        <v>0.67084078711985684</v>
      </c>
      <c r="H39" s="58">
        <f t="shared" si="2"/>
        <v>2221</v>
      </c>
      <c r="I39" s="121">
        <f t="shared" si="3"/>
        <v>99.329159212880143</v>
      </c>
      <c r="J39" s="58">
        <v>0</v>
      </c>
      <c r="K39" s="121">
        <f t="shared" si="4"/>
        <v>0</v>
      </c>
      <c r="L39" s="58">
        <v>1590</v>
      </c>
      <c r="M39" s="121">
        <f t="shared" si="5"/>
        <v>71.589374155785677</v>
      </c>
      <c r="N39" s="58">
        <v>1</v>
      </c>
      <c r="O39" s="121">
        <f t="shared" si="6"/>
        <v>4.5024763619990998E-2</v>
      </c>
      <c r="P39" s="58">
        <v>6</v>
      </c>
      <c r="Q39" s="121">
        <f t="shared" si="7"/>
        <v>0.27014858171994599</v>
      </c>
      <c r="R39" s="58">
        <v>205</v>
      </c>
      <c r="S39" s="121">
        <f t="shared" si="8"/>
        <v>9.2300765420981534</v>
      </c>
      <c r="T39" s="58">
        <v>419</v>
      </c>
      <c r="U39" s="121">
        <f t="shared" si="9"/>
        <v>18.865375956776226</v>
      </c>
      <c r="V39" s="58">
        <v>0</v>
      </c>
      <c r="W39" s="121">
        <f t="shared" si="10"/>
        <v>0</v>
      </c>
      <c r="X39" s="58">
        <v>0</v>
      </c>
      <c r="Y39" s="122">
        <f t="shared" si="11"/>
        <v>0</v>
      </c>
      <c r="Z39" s="118"/>
    </row>
    <row r="40" spans="1:26" x14ac:dyDescent="0.25">
      <c r="A40" s="44"/>
      <c r="B40" s="58" t="s">
        <v>158</v>
      </c>
      <c r="C40" s="58">
        <v>1052</v>
      </c>
      <c r="D40" s="58">
        <v>1052</v>
      </c>
      <c r="E40" s="121">
        <f t="shared" si="12"/>
        <v>100</v>
      </c>
      <c r="F40" s="58">
        <v>33</v>
      </c>
      <c r="G40" s="121">
        <f t="shared" si="1"/>
        <v>3.1368821292775664</v>
      </c>
      <c r="H40" s="58">
        <f t="shared" si="2"/>
        <v>1019</v>
      </c>
      <c r="I40" s="121">
        <f t="shared" si="3"/>
        <v>96.863117870722434</v>
      </c>
      <c r="J40" s="58">
        <v>2</v>
      </c>
      <c r="K40" s="121">
        <f t="shared" si="4"/>
        <v>0.19627085377821393</v>
      </c>
      <c r="L40" s="58">
        <v>653</v>
      </c>
      <c r="M40" s="121">
        <f t="shared" si="5"/>
        <v>64.082433758586845</v>
      </c>
      <c r="N40" s="58">
        <v>1</v>
      </c>
      <c r="O40" s="121">
        <f t="shared" si="6"/>
        <v>9.8135426889106966E-2</v>
      </c>
      <c r="P40" s="58">
        <v>2</v>
      </c>
      <c r="Q40" s="121">
        <f t="shared" si="7"/>
        <v>0.19627085377821393</v>
      </c>
      <c r="R40" s="58">
        <v>163</v>
      </c>
      <c r="S40" s="121">
        <f t="shared" si="8"/>
        <v>15.996074582924436</v>
      </c>
      <c r="T40" s="58">
        <v>196</v>
      </c>
      <c r="U40" s="121">
        <f t="shared" si="9"/>
        <v>19.234543670264966</v>
      </c>
      <c r="V40" s="58">
        <v>0</v>
      </c>
      <c r="W40" s="121">
        <f t="shared" si="10"/>
        <v>0</v>
      </c>
      <c r="X40" s="58">
        <v>2</v>
      </c>
      <c r="Y40" s="122">
        <f t="shared" si="11"/>
        <v>0.19627085377821393</v>
      </c>
      <c r="Z40" s="118"/>
    </row>
    <row r="41" spans="1:26" x14ac:dyDescent="0.25">
      <c r="A41" s="44"/>
      <c r="B41" s="58" t="s">
        <v>159</v>
      </c>
      <c r="C41" s="58">
        <v>1676</v>
      </c>
      <c r="D41" s="58">
        <v>1671</v>
      </c>
      <c r="E41" s="121">
        <f t="shared" si="12"/>
        <v>99.701670644391413</v>
      </c>
      <c r="F41" s="58">
        <v>16</v>
      </c>
      <c r="G41" s="121">
        <f t="shared" si="1"/>
        <v>0.95751047277079593</v>
      </c>
      <c r="H41" s="58">
        <f t="shared" si="2"/>
        <v>1655</v>
      </c>
      <c r="I41" s="121">
        <f t="shared" si="3"/>
        <v>99.042489527229208</v>
      </c>
      <c r="J41" s="58">
        <v>0</v>
      </c>
      <c r="K41" s="121">
        <f t="shared" si="4"/>
        <v>0</v>
      </c>
      <c r="L41" s="58">
        <v>1226</v>
      </c>
      <c r="M41" s="121">
        <f t="shared" si="5"/>
        <v>74.0785498489426</v>
      </c>
      <c r="N41" s="58">
        <v>0</v>
      </c>
      <c r="O41" s="121">
        <f t="shared" si="6"/>
        <v>0</v>
      </c>
      <c r="P41" s="58">
        <v>11</v>
      </c>
      <c r="Q41" s="121">
        <f t="shared" si="7"/>
        <v>0.66465256797583083</v>
      </c>
      <c r="R41" s="58">
        <v>166</v>
      </c>
      <c r="S41" s="121">
        <f t="shared" si="8"/>
        <v>10.030211480362539</v>
      </c>
      <c r="T41" s="58">
        <v>252</v>
      </c>
      <c r="U41" s="121">
        <f t="shared" si="9"/>
        <v>15.226586102719033</v>
      </c>
      <c r="V41" s="58">
        <v>0</v>
      </c>
      <c r="W41" s="121">
        <f t="shared" si="10"/>
        <v>0</v>
      </c>
      <c r="X41" s="58">
        <v>0</v>
      </c>
      <c r="Y41" s="122">
        <f t="shared" si="11"/>
        <v>0</v>
      </c>
      <c r="Z41" s="118"/>
    </row>
    <row r="42" spans="1:26" x14ac:dyDescent="0.25">
      <c r="A42" s="44"/>
      <c r="B42" s="58" t="s">
        <v>160</v>
      </c>
      <c r="C42" s="58">
        <v>948</v>
      </c>
      <c r="D42" s="58">
        <v>944</v>
      </c>
      <c r="E42" s="121">
        <f t="shared" si="12"/>
        <v>99.578059071729953</v>
      </c>
      <c r="F42" s="58">
        <v>17</v>
      </c>
      <c r="G42" s="121">
        <f t="shared" si="1"/>
        <v>1.8008474576271187</v>
      </c>
      <c r="H42" s="58">
        <f t="shared" si="2"/>
        <v>927</v>
      </c>
      <c r="I42" s="121">
        <f t="shared" si="3"/>
        <v>98.199152542372886</v>
      </c>
      <c r="J42" s="58">
        <v>1</v>
      </c>
      <c r="K42" s="121">
        <f t="shared" si="4"/>
        <v>0.10787486515641856</v>
      </c>
      <c r="L42" s="58">
        <v>296</v>
      </c>
      <c r="M42" s="121">
        <f t="shared" si="5"/>
        <v>31.930960086299891</v>
      </c>
      <c r="N42" s="58">
        <v>1</v>
      </c>
      <c r="O42" s="121">
        <f t="shared" si="6"/>
        <v>0.10787486515641856</v>
      </c>
      <c r="P42" s="58">
        <v>4</v>
      </c>
      <c r="Q42" s="121">
        <f t="shared" si="7"/>
        <v>0.43149946062567424</v>
      </c>
      <c r="R42" s="58">
        <v>332</v>
      </c>
      <c r="S42" s="121">
        <f t="shared" si="8"/>
        <v>35.814455231930957</v>
      </c>
      <c r="T42" s="58">
        <v>293</v>
      </c>
      <c r="U42" s="121">
        <f t="shared" si="9"/>
        <v>31.607335490830636</v>
      </c>
      <c r="V42" s="58">
        <v>0</v>
      </c>
      <c r="W42" s="121">
        <f t="shared" si="10"/>
        <v>0</v>
      </c>
      <c r="X42" s="58">
        <v>0</v>
      </c>
      <c r="Y42" s="122">
        <f t="shared" si="11"/>
        <v>0</v>
      </c>
      <c r="Z42" s="118"/>
    </row>
    <row r="43" spans="1:26" x14ac:dyDescent="0.25">
      <c r="A43" s="126"/>
      <c r="B43" s="89"/>
      <c r="C43" s="89"/>
      <c r="D43" s="89"/>
      <c r="E43" s="127"/>
      <c r="F43" s="89"/>
      <c r="G43" s="127"/>
      <c r="H43" s="89"/>
      <c r="I43" s="128"/>
      <c r="J43" s="89"/>
      <c r="K43" s="128"/>
      <c r="L43" s="89"/>
      <c r="M43" s="128"/>
      <c r="N43" s="89"/>
      <c r="O43" s="128"/>
      <c r="P43" s="89"/>
      <c r="Q43" s="128"/>
      <c r="R43" s="89"/>
      <c r="S43" s="128"/>
      <c r="T43" s="89"/>
      <c r="U43" s="128"/>
      <c r="V43" s="89"/>
      <c r="W43" s="128"/>
      <c r="X43" s="89"/>
      <c r="Y43" s="129"/>
      <c r="Z43" s="118"/>
    </row>
    <row r="44" spans="1:26" x14ac:dyDescent="0.25">
      <c r="A44" s="120" t="s">
        <v>161</v>
      </c>
      <c r="B44" s="58" t="s">
        <v>162</v>
      </c>
      <c r="C44" s="58">
        <v>2533</v>
      </c>
      <c r="D44" s="58">
        <v>2531</v>
      </c>
      <c r="E44" s="121">
        <f t="shared" si="12"/>
        <v>99.921042242400318</v>
      </c>
      <c r="F44" s="58">
        <v>42</v>
      </c>
      <c r="G44" s="121">
        <f t="shared" si="1"/>
        <v>1.6594231529039905</v>
      </c>
      <c r="H44" s="58">
        <f t="shared" si="2"/>
        <v>2489</v>
      </c>
      <c r="I44" s="121">
        <f t="shared" si="3"/>
        <v>98.340576847096003</v>
      </c>
      <c r="J44" s="58">
        <v>0</v>
      </c>
      <c r="K44" s="121">
        <f t="shared" si="4"/>
        <v>0</v>
      </c>
      <c r="L44" s="58">
        <v>2011</v>
      </c>
      <c r="M44" s="121">
        <f t="shared" si="5"/>
        <v>80.795500200883893</v>
      </c>
      <c r="N44" s="58">
        <v>0</v>
      </c>
      <c r="O44" s="121">
        <f t="shared" si="6"/>
        <v>0</v>
      </c>
      <c r="P44" s="58">
        <v>5</v>
      </c>
      <c r="Q44" s="121">
        <f t="shared" si="7"/>
        <v>0.20088388911209321</v>
      </c>
      <c r="R44" s="58">
        <v>300</v>
      </c>
      <c r="S44" s="121">
        <f t="shared" si="8"/>
        <v>12.053033346725593</v>
      </c>
      <c r="T44" s="58">
        <v>173</v>
      </c>
      <c r="U44" s="121">
        <f t="shared" si="9"/>
        <v>6.9505825632784255</v>
      </c>
      <c r="V44" s="58">
        <v>0</v>
      </c>
      <c r="W44" s="121">
        <f t="shared" si="10"/>
        <v>0</v>
      </c>
      <c r="X44" s="58">
        <v>0</v>
      </c>
      <c r="Y44" s="122">
        <f t="shared" si="11"/>
        <v>0</v>
      </c>
      <c r="Z44" s="118"/>
    </row>
    <row r="45" spans="1:26" x14ac:dyDescent="0.25">
      <c r="A45" s="44"/>
      <c r="B45" s="58" t="s">
        <v>163</v>
      </c>
      <c r="C45" s="58">
        <v>1921</v>
      </c>
      <c r="D45" s="58">
        <v>1918</v>
      </c>
      <c r="E45" s="121">
        <f t="shared" si="12"/>
        <v>99.843831337844875</v>
      </c>
      <c r="F45" s="58">
        <v>20</v>
      </c>
      <c r="G45" s="121">
        <f t="shared" si="1"/>
        <v>1.0427528675703859</v>
      </c>
      <c r="H45" s="58">
        <f t="shared" si="2"/>
        <v>1898</v>
      </c>
      <c r="I45" s="121">
        <f t="shared" si="3"/>
        <v>98.957247132429615</v>
      </c>
      <c r="J45" s="58">
        <v>0</v>
      </c>
      <c r="K45" s="121">
        <f t="shared" si="4"/>
        <v>0</v>
      </c>
      <c r="L45" s="58">
        <v>1618</v>
      </c>
      <c r="M45" s="121">
        <f t="shared" si="5"/>
        <v>85.247629083245528</v>
      </c>
      <c r="N45" s="58">
        <v>0</v>
      </c>
      <c r="O45" s="121">
        <f t="shared" si="6"/>
        <v>0</v>
      </c>
      <c r="P45" s="58">
        <v>2</v>
      </c>
      <c r="Q45" s="121">
        <f t="shared" si="7"/>
        <v>0.10537407797681771</v>
      </c>
      <c r="R45" s="58">
        <v>200</v>
      </c>
      <c r="S45" s="121">
        <f t="shared" si="8"/>
        <v>10.537407797681769</v>
      </c>
      <c r="T45" s="58">
        <v>78</v>
      </c>
      <c r="U45" s="121">
        <f t="shared" si="9"/>
        <v>4.1095890410958908</v>
      </c>
      <c r="V45" s="58">
        <v>0</v>
      </c>
      <c r="W45" s="121">
        <f t="shared" si="10"/>
        <v>0</v>
      </c>
      <c r="X45" s="58">
        <v>0</v>
      </c>
      <c r="Y45" s="122">
        <f t="shared" si="11"/>
        <v>0</v>
      </c>
      <c r="Z45" s="118"/>
    </row>
    <row r="46" spans="1:26" x14ac:dyDescent="0.25">
      <c r="A46" s="44"/>
      <c r="B46" s="58" t="s">
        <v>164</v>
      </c>
      <c r="C46" s="58">
        <v>1620</v>
      </c>
      <c r="D46" s="58">
        <v>1619</v>
      </c>
      <c r="E46" s="121">
        <f t="shared" si="12"/>
        <v>99.938271604938265</v>
      </c>
      <c r="F46" s="58">
        <v>21</v>
      </c>
      <c r="G46" s="121">
        <f t="shared" si="1"/>
        <v>1.2970969734403952</v>
      </c>
      <c r="H46" s="58">
        <f t="shared" si="2"/>
        <v>1598</v>
      </c>
      <c r="I46" s="121">
        <f t="shared" si="3"/>
        <v>98.702903026559611</v>
      </c>
      <c r="J46" s="58">
        <v>0</v>
      </c>
      <c r="K46" s="121">
        <f t="shared" si="4"/>
        <v>0</v>
      </c>
      <c r="L46" s="58">
        <v>1223</v>
      </c>
      <c r="M46" s="121">
        <f t="shared" si="5"/>
        <v>76.533166458072586</v>
      </c>
      <c r="N46" s="58">
        <v>0</v>
      </c>
      <c r="O46" s="121">
        <f t="shared" si="6"/>
        <v>0</v>
      </c>
      <c r="P46" s="58">
        <v>3</v>
      </c>
      <c r="Q46" s="121">
        <f t="shared" si="7"/>
        <v>0.18773466833541927</v>
      </c>
      <c r="R46" s="58">
        <v>157</v>
      </c>
      <c r="S46" s="121">
        <f t="shared" si="8"/>
        <v>9.8247809762202749</v>
      </c>
      <c r="T46" s="58">
        <v>215</v>
      </c>
      <c r="U46" s="121">
        <f t="shared" si="9"/>
        <v>13.454317897371714</v>
      </c>
      <c r="V46" s="58">
        <v>0</v>
      </c>
      <c r="W46" s="121">
        <f t="shared" si="10"/>
        <v>0</v>
      </c>
      <c r="X46" s="58">
        <v>0</v>
      </c>
      <c r="Y46" s="122">
        <f t="shared" si="11"/>
        <v>0</v>
      </c>
      <c r="Z46" s="118"/>
    </row>
    <row r="47" spans="1:26" x14ac:dyDescent="0.25">
      <c r="A47" s="44"/>
      <c r="B47" s="58" t="s">
        <v>165</v>
      </c>
      <c r="C47" s="58">
        <v>2246</v>
      </c>
      <c r="D47" s="58">
        <v>2246</v>
      </c>
      <c r="E47" s="121">
        <f t="shared" si="12"/>
        <v>100</v>
      </c>
      <c r="F47" s="58">
        <v>19</v>
      </c>
      <c r="G47" s="121">
        <f t="shared" si="1"/>
        <v>0.84594835262689227</v>
      </c>
      <c r="H47" s="58">
        <f t="shared" si="2"/>
        <v>2227</v>
      </c>
      <c r="I47" s="121">
        <f t="shared" si="3"/>
        <v>99.154051647373109</v>
      </c>
      <c r="J47" s="58">
        <v>0</v>
      </c>
      <c r="K47" s="121">
        <f t="shared" si="4"/>
        <v>0</v>
      </c>
      <c r="L47" s="58">
        <v>1630</v>
      </c>
      <c r="M47" s="121">
        <f t="shared" si="5"/>
        <v>73.192635832959141</v>
      </c>
      <c r="N47" s="58">
        <v>0</v>
      </c>
      <c r="O47" s="121">
        <f t="shared" si="6"/>
        <v>0</v>
      </c>
      <c r="P47" s="58">
        <v>4</v>
      </c>
      <c r="Q47" s="121">
        <f t="shared" si="7"/>
        <v>0.17961383026493041</v>
      </c>
      <c r="R47" s="58">
        <v>345</v>
      </c>
      <c r="S47" s="121">
        <f t="shared" si="8"/>
        <v>15.491692860350247</v>
      </c>
      <c r="T47" s="58">
        <v>248</v>
      </c>
      <c r="U47" s="121">
        <f t="shared" si="9"/>
        <v>11.136057476425686</v>
      </c>
      <c r="V47" s="58">
        <v>0</v>
      </c>
      <c r="W47" s="121">
        <f t="shared" si="10"/>
        <v>0</v>
      </c>
      <c r="X47" s="58">
        <v>0</v>
      </c>
      <c r="Y47" s="122">
        <f t="shared" si="11"/>
        <v>0</v>
      </c>
      <c r="Z47" s="118"/>
    </row>
    <row r="48" spans="1:26" x14ac:dyDescent="0.25">
      <c r="A48" s="44"/>
      <c r="B48" s="58" t="s">
        <v>166</v>
      </c>
      <c r="C48" s="58">
        <v>2282</v>
      </c>
      <c r="D48" s="58">
        <v>2280</v>
      </c>
      <c r="E48" s="121">
        <f t="shared" si="12"/>
        <v>99.912357581069244</v>
      </c>
      <c r="F48" s="58">
        <v>25</v>
      </c>
      <c r="G48" s="121">
        <f t="shared" si="1"/>
        <v>1.0964912280701755</v>
      </c>
      <c r="H48" s="58">
        <f t="shared" si="2"/>
        <v>2255</v>
      </c>
      <c r="I48" s="121">
        <f t="shared" si="3"/>
        <v>98.903508771929822</v>
      </c>
      <c r="J48" s="58">
        <v>0</v>
      </c>
      <c r="K48" s="121">
        <f t="shared" si="4"/>
        <v>0</v>
      </c>
      <c r="L48" s="58">
        <v>1580</v>
      </c>
      <c r="M48" s="121">
        <f t="shared" si="5"/>
        <v>70.066518847006648</v>
      </c>
      <c r="N48" s="58">
        <v>0</v>
      </c>
      <c r="O48" s="121">
        <f t="shared" si="6"/>
        <v>0</v>
      </c>
      <c r="P48" s="58">
        <v>11</v>
      </c>
      <c r="Q48" s="121">
        <f t="shared" si="7"/>
        <v>0.48780487804878048</v>
      </c>
      <c r="R48" s="58">
        <v>411</v>
      </c>
      <c r="S48" s="121">
        <f t="shared" si="8"/>
        <v>18.226164079822617</v>
      </c>
      <c r="T48" s="58">
        <v>253</v>
      </c>
      <c r="U48" s="121">
        <f t="shared" si="9"/>
        <v>11.219512195121951</v>
      </c>
      <c r="V48" s="58">
        <v>0</v>
      </c>
      <c r="W48" s="121">
        <f t="shared" si="10"/>
        <v>0</v>
      </c>
      <c r="X48" s="58">
        <v>0</v>
      </c>
      <c r="Y48" s="122">
        <f t="shared" si="11"/>
        <v>0</v>
      </c>
      <c r="Z48" s="118"/>
    </row>
    <row r="49" spans="1:26" x14ac:dyDescent="0.25">
      <c r="A49" s="44"/>
      <c r="B49" s="58" t="s">
        <v>167</v>
      </c>
      <c r="C49" s="58">
        <v>2014</v>
      </c>
      <c r="D49" s="58">
        <v>2012</v>
      </c>
      <c r="E49" s="121">
        <f t="shared" si="12"/>
        <v>99.900695134061564</v>
      </c>
      <c r="F49" s="58">
        <v>29</v>
      </c>
      <c r="G49" s="121">
        <f t="shared" si="1"/>
        <v>1.4413518886679921</v>
      </c>
      <c r="H49" s="58">
        <f t="shared" si="2"/>
        <v>1983</v>
      </c>
      <c r="I49" s="121">
        <f t="shared" si="3"/>
        <v>98.558648111332005</v>
      </c>
      <c r="J49" s="58">
        <v>0</v>
      </c>
      <c r="K49" s="121">
        <f t="shared" si="4"/>
        <v>0</v>
      </c>
      <c r="L49" s="58">
        <v>1798</v>
      </c>
      <c r="M49" s="121">
        <f t="shared" si="5"/>
        <v>90.670700958144224</v>
      </c>
      <c r="N49" s="58">
        <v>0</v>
      </c>
      <c r="O49" s="121">
        <f t="shared" si="6"/>
        <v>0</v>
      </c>
      <c r="P49" s="58">
        <v>5</v>
      </c>
      <c r="Q49" s="121">
        <f t="shared" si="7"/>
        <v>0.25214321734745337</v>
      </c>
      <c r="R49" s="58">
        <v>156</v>
      </c>
      <c r="S49" s="121">
        <f t="shared" si="8"/>
        <v>7.8668683812405442</v>
      </c>
      <c r="T49" s="58">
        <v>24</v>
      </c>
      <c r="U49" s="121">
        <f t="shared" si="9"/>
        <v>1.2102874432677762</v>
      </c>
      <c r="V49" s="58">
        <v>0</v>
      </c>
      <c r="W49" s="121">
        <f t="shared" si="10"/>
        <v>0</v>
      </c>
      <c r="X49" s="58">
        <v>0</v>
      </c>
      <c r="Y49" s="122">
        <f t="shared" si="11"/>
        <v>0</v>
      </c>
      <c r="Z49" s="118"/>
    </row>
    <row r="50" spans="1:26" x14ac:dyDescent="0.25">
      <c r="A50" s="126"/>
      <c r="B50" s="89"/>
      <c r="C50" s="89"/>
      <c r="D50" s="89"/>
      <c r="E50" s="127"/>
      <c r="F50" s="89"/>
      <c r="G50" s="127"/>
      <c r="H50" s="89"/>
      <c r="I50" s="128"/>
      <c r="J50" s="89"/>
      <c r="K50" s="128"/>
      <c r="L50" s="89"/>
      <c r="M50" s="128"/>
      <c r="N50" s="89"/>
      <c r="O50" s="128"/>
      <c r="P50" s="89"/>
      <c r="Q50" s="128"/>
      <c r="R50" s="89"/>
      <c r="S50" s="128"/>
      <c r="T50" s="89"/>
      <c r="U50" s="128"/>
      <c r="V50" s="89"/>
      <c r="W50" s="128"/>
      <c r="X50" s="89"/>
      <c r="Y50" s="129"/>
      <c r="Z50" s="118"/>
    </row>
    <row r="51" spans="1:26" x14ac:dyDescent="0.25">
      <c r="A51" s="124" t="s">
        <v>168</v>
      </c>
      <c r="B51" s="125" t="s">
        <v>144</v>
      </c>
      <c r="C51" s="58">
        <v>1663</v>
      </c>
      <c r="D51" s="58">
        <v>1659</v>
      </c>
      <c r="E51" s="121">
        <f t="shared" si="12"/>
        <v>99.75947083583884</v>
      </c>
      <c r="F51" s="58">
        <v>1</v>
      </c>
      <c r="G51" s="121">
        <f t="shared" si="1"/>
        <v>6.0277275467148887E-2</v>
      </c>
      <c r="H51" s="58">
        <f t="shared" si="2"/>
        <v>1658</v>
      </c>
      <c r="I51" s="121">
        <f t="shared" si="3"/>
        <v>99.939722724532857</v>
      </c>
      <c r="J51" s="58">
        <v>1</v>
      </c>
      <c r="K51" s="121">
        <f t="shared" si="4"/>
        <v>6.0313630880579013E-2</v>
      </c>
      <c r="L51" s="58">
        <v>1308</v>
      </c>
      <c r="M51" s="121">
        <f t="shared" si="5"/>
        <v>78.890229191797346</v>
      </c>
      <c r="N51" s="58">
        <v>13</v>
      </c>
      <c r="O51" s="121">
        <f t="shared" si="6"/>
        <v>0.78407720144752713</v>
      </c>
      <c r="P51" s="58">
        <v>0</v>
      </c>
      <c r="Q51" s="121">
        <f t="shared" si="7"/>
        <v>0</v>
      </c>
      <c r="R51" s="58">
        <v>221</v>
      </c>
      <c r="S51" s="121">
        <f t="shared" si="8"/>
        <v>13.329312424607961</v>
      </c>
      <c r="T51" s="58">
        <v>108</v>
      </c>
      <c r="U51" s="121">
        <f t="shared" si="9"/>
        <v>6.5138721351025328</v>
      </c>
      <c r="V51" s="58">
        <v>2</v>
      </c>
      <c r="W51" s="121">
        <f t="shared" si="10"/>
        <v>0.12062726176115803</v>
      </c>
      <c r="X51" s="58">
        <v>5</v>
      </c>
      <c r="Y51" s="122">
        <f t="shared" si="11"/>
        <v>0.30156815440289503</v>
      </c>
      <c r="Z51" s="118"/>
    </row>
    <row r="52" spans="1:26" x14ac:dyDescent="0.25">
      <c r="A52" s="44"/>
      <c r="B52" s="58" t="s">
        <v>169</v>
      </c>
      <c r="C52" s="58">
        <v>1737</v>
      </c>
      <c r="D52" s="58">
        <v>1731</v>
      </c>
      <c r="E52" s="121">
        <f t="shared" si="12"/>
        <v>99.654576856649399</v>
      </c>
      <c r="F52" s="58">
        <v>21</v>
      </c>
      <c r="G52" s="121">
        <f t="shared" si="1"/>
        <v>1.2131715771230502</v>
      </c>
      <c r="H52" s="58">
        <f t="shared" si="2"/>
        <v>1710</v>
      </c>
      <c r="I52" s="121">
        <f t="shared" si="3"/>
        <v>98.786828422876951</v>
      </c>
      <c r="J52" s="58">
        <v>0</v>
      </c>
      <c r="K52" s="121">
        <f t="shared" si="4"/>
        <v>0</v>
      </c>
      <c r="L52" s="58">
        <v>1288</v>
      </c>
      <c r="M52" s="121">
        <f t="shared" si="5"/>
        <v>75.32163742690058</v>
      </c>
      <c r="N52" s="58">
        <v>7</v>
      </c>
      <c r="O52" s="121">
        <f t="shared" si="6"/>
        <v>0.40935672514619881</v>
      </c>
      <c r="P52" s="58">
        <v>1</v>
      </c>
      <c r="Q52" s="121">
        <f t="shared" si="7"/>
        <v>5.8479532163742687E-2</v>
      </c>
      <c r="R52" s="58">
        <v>297</v>
      </c>
      <c r="S52" s="121">
        <f t="shared" si="8"/>
        <v>17.368421052631579</v>
      </c>
      <c r="T52" s="58">
        <v>116</v>
      </c>
      <c r="U52" s="121">
        <f t="shared" si="9"/>
        <v>6.7836257309941521</v>
      </c>
      <c r="V52" s="58">
        <v>0</v>
      </c>
      <c r="W52" s="121">
        <f t="shared" si="10"/>
        <v>0</v>
      </c>
      <c r="X52" s="58">
        <v>1</v>
      </c>
      <c r="Y52" s="122">
        <f t="shared" si="11"/>
        <v>5.8479532163742687E-2</v>
      </c>
      <c r="Z52" s="118"/>
    </row>
    <row r="53" spans="1:26" x14ac:dyDescent="0.25">
      <c r="A53" s="44"/>
      <c r="B53" s="58" t="s">
        <v>170</v>
      </c>
      <c r="C53" s="58">
        <v>1293</v>
      </c>
      <c r="D53" s="58">
        <v>1288</v>
      </c>
      <c r="E53" s="121">
        <f t="shared" si="12"/>
        <v>99.613302397525132</v>
      </c>
      <c r="F53" s="58">
        <v>11</v>
      </c>
      <c r="G53" s="121">
        <f t="shared" si="1"/>
        <v>0.85403726708074534</v>
      </c>
      <c r="H53" s="58">
        <f t="shared" si="2"/>
        <v>1277</v>
      </c>
      <c r="I53" s="121">
        <f t="shared" si="3"/>
        <v>99.145962732919259</v>
      </c>
      <c r="J53" s="58">
        <v>0</v>
      </c>
      <c r="K53" s="121">
        <f t="shared" si="4"/>
        <v>0</v>
      </c>
      <c r="L53" s="58">
        <v>950</v>
      </c>
      <c r="M53" s="121">
        <f t="shared" si="5"/>
        <v>74.393108848864529</v>
      </c>
      <c r="N53" s="58">
        <v>1</v>
      </c>
      <c r="O53" s="121">
        <f t="shared" si="6"/>
        <v>7.8308535630383716E-2</v>
      </c>
      <c r="P53" s="58">
        <v>0</v>
      </c>
      <c r="Q53" s="121">
        <f t="shared" si="7"/>
        <v>0</v>
      </c>
      <c r="R53" s="58">
        <v>121</v>
      </c>
      <c r="S53" s="121">
        <f t="shared" si="8"/>
        <v>9.475332811276429</v>
      </c>
      <c r="T53" s="58">
        <v>205</v>
      </c>
      <c r="U53" s="121">
        <f t="shared" si="9"/>
        <v>16.05324980422866</v>
      </c>
      <c r="V53" s="58">
        <v>0</v>
      </c>
      <c r="W53" s="121">
        <f t="shared" si="10"/>
        <v>0</v>
      </c>
      <c r="X53" s="58">
        <v>0</v>
      </c>
      <c r="Y53" s="122">
        <f t="shared" si="11"/>
        <v>0</v>
      </c>
      <c r="Z53" s="118"/>
    </row>
    <row r="54" spans="1:26" x14ac:dyDescent="0.25">
      <c r="A54" s="44"/>
      <c r="B54" s="58" t="s">
        <v>171</v>
      </c>
      <c r="C54" s="58">
        <v>1868</v>
      </c>
      <c r="D54" s="58">
        <v>1866</v>
      </c>
      <c r="E54" s="121">
        <f t="shared" si="12"/>
        <v>99.892933618843685</v>
      </c>
      <c r="F54" s="58">
        <v>4</v>
      </c>
      <c r="G54" s="121">
        <f t="shared" si="1"/>
        <v>0.21436227224008575</v>
      </c>
      <c r="H54" s="58">
        <f t="shared" si="2"/>
        <v>1862</v>
      </c>
      <c r="I54" s="121">
        <f t="shared" si="3"/>
        <v>99.785637727759919</v>
      </c>
      <c r="J54" s="58">
        <v>0</v>
      </c>
      <c r="K54" s="121">
        <f t="shared" si="4"/>
        <v>0</v>
      </c>
      <c r="L54" s="58">
        <v>1544</v>
      </c>
      <c r="M54" s="121">
        <f t="shared" si="5"/>
        <v>82.921589688506984</v>
      </c>
      <c r="N54" s="58">
        <v>9</v>
      </c>
      <c r="O54" s="121">
        <f t="shared" si="6"/>
        <v>0.48335123523093448</v>
      </c>
      <c r="P54" s="58">
        <v>0</v>
      </c>
      <c r="Q54" s="121">
        <f t="shared" si="7"/>
        <v>0</v>
      </c>
      <c r="R54" s="58">
        <v>213</v>
      </c>
      <c r="S54" s="121">
        <f t="shared" si="8"/>
        <v>11.439312567132117</v>
      </c>
      <c r="T54" s="58">
        <v>94</v>
      </c>
      <c r="U54" s="121">
        <f t="shared" si="9"/>
        <v>5.0483351235230938</v>
      </c>
      <c r="V54" s="58">
        <v>1</v>
      </c>
      <c r="W54" s="121">
        <f t="shared" si="10"/>
        <v>5.3705692803437163E-2</v>
      </c>
      <c r="X54" s="58">
        <v>1</v>
      </c>
      <c r="Y54" s="122">
        <f t="shared" si="11"/>
        <v>5.3705692803437163E-2</v>
      </c>
      <c r="Z54" s="118"/>
    </row>
    <row r="55" spans="1:26" x14ac:dyDescent="0.25">
      <c r="A55" s="44"/>
      <c r="B55" s="58" t="s">
        <v>172</v>
      </c>
      <c r="C55" s="58">
        <v>2043</v>
      </c>
      <c r="D55" s="58">
        <v>2042</v>
      </c>
      <c r="E55" s="121">
        <f t="shared" si="12"/>
        <v>99.951052373959868</v>
      </c>
      <c r="F55" s="58">
        <v>21</v>
      </c>
      <c r="G55" s="121">
        <f t="shared" si="1"/>
        <v>1.0284035259549462</v>
      </c>
      <c r="H55" s="58">
        <f t="shared" si="2"/>
        <v>2021</v>
      </c>
      <c r="I55" s="121">
        <f t="shared" si="3"/>
        <v>98.971596474045057</v>
      </c>
      <c r="J55" s="58">
        <v>0</v>
      </c>
      <c r="K55" s="121">
        <f t="shared" si="4"/>
        <v>0</v>
      </c>
      <c r="L55" s="58">
        <v>1690</v>
      </c>
      <c r="M55" s="121">
        <f t="shared" si="5"/>
        <v>83.621969322117764</v>
      </c>
      <c r="N55" s="58">
        <v>0</v>
      </c>
      <c r="O55" s="121">
        <f t="shared" si="6"/>
        <v>0</v>
      </c>
      <c r="P55" s="58">
        <v>1</v>
      </c>
      <c r="Q55" s="121">
        <f t="shared" si="7"/>
        <v>4.9480455220188027E-2</v>
      </c>
      <c r="R55" s="58">
        <v>211</v>
      </c>
      <c r="S55" s="121">
        <f t="shared" si="8"/>
        <v>10.440376051459673</v>
      </c>
      <c r="T55" s="58">
        <v>119</v>
      </c>
      <c r="U55" s="121">
        <f t="shared" si="9"/>
        <v>5.8881741712023752</v>
      </c>
      <c r="V55" s="58">
        <v>0</v>
      </c>
      <c r="W55" s="121">
        <f t="shared" si="10"/>
        <v>0</v>
      </c>
      <c r="X55" s="58">
        <v>0</v>
      </c>
      <c r="Y55" s="122">
        <f t="shared" si="11"/>
        <v>0</v>
      </c>
      <c r="Z55" s="118"/>
    </row>
    <row r="56" spans="1:26" x14ac:dyDescent="0.25">
      <c r="A56" s="44"/>
      <c r="B56" s="58" t="s">
        <v>173</v>
      </c>
      <c r="C56" s="58">
        <v>2366</v>
      </c>
      <c r="D56" s="58">
        <v>2365</v>
      </c>
      <c r="E56" s="121">
        <f t="shared" si="12"/>
        <v>99.957734573119183</v>
      </c>
      <c r="F56" s="58">
        <v>34</v>
      </c>
      <c r="G56" s="121">
        <f t="shared" si="1"/>
        <v>1.437632135306554</v>
      </c>
      <c r="H56" s="58">
        <f t="shared" si="2"/>
        <v>2331</v>
      </c>
      <c r="I56" s="121">
        <f t="shared" si="3"/>
        <v>98.562367864693442</v>
      </c>
      <c r="J56" s="58">
        <v>0</v>
      </c>
      <c r="K56" s="121">
        <f t="shared" si="4"/>
        <v>0</v>
      </c>
      <c r="L56" s="58">
        <v>1774</v>
      </c>
      <c r="M56" s="121">
        <f t="shared" si="5"/>
        <v>76.104676104676102</v>
      </c>
      <c r="N56" s="58">
        <v>3</v>
      </c>
      <c r="O56" s="121">
        <f t="shared" si="6"/>
        <v>0.1287001287001287</v>
      </c>
      <c r="P56" s="58">
        <v>7</v>
      </c>
      <c r="Q56" s="121">
        <f t="shared" si="7"/>
        <v>0.3003003003003003</v>
      </c>
      <c r="R56" s="58">
        <v>292</v>
      </c>
      <c r="S56" s="121">
        <f t="shared" si="8"/>
        <v>12.526812526812527</v>
      </c>
      <c r="T56" s="58">
        <v>254</v>
      </c>
      <c r="U56" s="121">
        <f t="shared" si="9"/>
        <v>10.896610896610897</v>
      </c>
      <c r="V56" s="58">
        <v>0</v>
      </c>
      <c r="W56" s="121">
        <f t="shared" si="10"/>
        <v>0</v>
      </c>
      <c r="X56" s="58">
        <v>1</v>
      </c>
      <c r="Y56" s="122">
        <f t="shared" si="11"/>
        <v>4.2900042900042901E-2</v>
      </c>
      <c r="Z56" s="118"/>
    </row>
    <row r="57" spans="1:26" x14ac:dyDescent="0.25">
      <c r="A57" s="44"/>
      <c r="B57" s="58" t="s">
        <v>174</v>
      </c>
      <c r="C57" s="58">
        <v>1729</v>
      </c>
      <c r="D57" s="58">
        <v>1728</v>
      </c>
      <c r="E57" s="121">
        <f t="shared" si="12"/>
        <v>99.94216310005784</v>
      </c>
      <c r="F57" s="58">
        <v>20</v>
      </c>
      <c r="G57" s="121">
        <f t="shared" si="1"/>
        <v>1.1574074074074074</v>
      </c>
      <c r="H57" s="58">
        <f t="shared" si="2"/>
        <v>1708</v>
      </c>
      <c r="I57" s="121">
        <f t="shared" si="3"/>
        <v>98.842592592592595</v>
      </c>
      <c r="J57" s="58">
        <v>0</v>
      </c>
      <c r="K57" s="121">
        <f t="shared" si="4"/>
        <v>0</v>
      </c>
      <c r="L57" s="58">
        <v>1235</v>
      </c>
      <c r="M57" s="121">
        <f t="shared" si="5"/>
        <v>72.306791569086656</v>
      </c>
      <c r="N57" s="58">
        <v>11</v>
      </c>
      <c r="O57" s="121">
        <f t="shared" si="6"/>
        <v>0.64402810304449654</v>
      </c>
      <c r="P57" s="58">
        <v>1</v>
      </c>
      <c r="Q57" s="121">
        <f t="shared" si="7"/>
        <v>5.8548009367681501E-2</v>
      </c>
      <c r="R57" s="58">
        <v>375</v>
      </c>
      <c r="S57" s="121">
        <f t="shared" si="8"/>
        <v>21.955503512880561</v>
      </c>
      <c r="T57" s="58">
        <v>80</v>
      </c>
      <c r="U57" s="121">
        <f t="shared" si="9"/>
        <v>4.6838407494145198</v>
      </c>
      <c r="V57" s="58">
        <v>0</v>
      </c>
      <c r="W57" s="121">
        <f t="shared" si="10"/>
        <v>0</v>
      </c>
      <c r="X57" s="58">
        <v>6</v>
      </c>
      <c r="Y57" s="122">
        <f t="shared" si="11"/>
        <v>0.35128805620608899</v>
      </c>
      <c r="Z57" s="118"/>
    </row>
    <row r="58" spans="1:26" x14ac:dyDescent="0.25">
      <c r="A58" s="126"/>
      <c r="B58" s="89"/>
      <c r="C58" s="89"/>
      <c r="D58" s="89"/>
      <c r="E58" s="127"/>
      <c r="F58" s="89"/>
      <c r="G58" s="127"/>
      <c r="H58" s="89"/>
      <c r="I58" s="128"/>
      <c r="J58" s="89"/>
      <c r="K58" s="128"/>
      <c r="L58" s="89"/>
      <c r="M58" s="128"/>
      <c r="N58" s="89"/>
      <c r="O58" s="128"/>
      <c r="P58" s="89"/>
      <c r="Q58" s="128"/>
      <c r="R58" s="89"/>
      <c r="S58" s="128"/>
      <c r="T58" s="89"/>
      <c r="U58" s="128"/>
      <c r="V58" s="89"/>
      <c r="W58" s="128"/>
      <c r="X58" s="89"/>
      <c r="Y58" s="129"/>
      <c r="Z58" s="118"/>
    </row>
    <row r="59" spans="1:26" x14ac:dyDescent="0.25">
      <c r="A59" s="120" t="s">
        <v>175</v>
      </c>
      <c r="B59" s="58" t="s">
        <v>176</v>
      </c>
      <c r="C59" s="58">
        <v>1817</v>
      </c>
      <c r="D59" s="58">
        <v>1815</v>
      </c>
      <c r="E59" s="121">
        <f t="shared" si="12"/>
        <v>99.889928453494775</v>
      </c>
      <c r="F59" s="58">
        <v>10</v>
      </c>
      <c r="G59" s="121">
        <f t="shared" si="1"/>
        <v>0.55096418732782371</v>
      </c>
      <c r="H59" s="58">
        <f t="shared" si="2"/>
        <v>1805</v>
      </c>
      <c r="I59" s="121">
        <f t="shared" si="3"/>
        <v>99.449035812672179</v>
      </c>
      <c r="J59" s="58">
        <v>1</v>
      </c>
      <c r="K59" s="121">
        <f t="shared" si="4"/>
        <v>5.5401662049861494E-2</v>
      </c>
      <c r="L59" s="58">
        <v>1297</v>
      </c>
      <c r="M59" s="121">
        <f t="shared" si="5"/>
        <v>71.855955678670355</v>
      </c>
      <c r="N59" s="58">
        <v>7</v>
      </c>
      <c r="O59" s="121">
        <f t="shared" si="6"/>
        <v>0.38781163434903049</v>
      </c>
      <c r="P59" s="58">
        <v>1</v>
      </c>
      <c r="Q59" s="121">
        <f t="shared" si="7"/>
        <v>5.5401662049861494E-2</v>
      </c>
      <c r="R59" s="58">
        <v>339</v>
      </c>
      <c r="S59" s="121">
        <f t="shared" si="8"/>
        <v>18.781163434903046</v>
      </c>
      <c r="T59" s="58">
        <v>160</v>
      </c>
      <c r="U59" s="121">
        <f t="shared" si="9"/>
        <v>8.86426592797784</v>
      </c>
      <c r="V59" s="58">
        <v>0</v>
      </c>
      <c r="W59" s="121">
        <f t="shared" si="10"/>
        <v>0</v>
      </c>
      <c r="X59" s="58">
        <v>0</v>
      </c>
      <c r="Y59" s="122">
        <f t="shared" si="11"/>
        <v>0</v>
      </c>
      <c r="Z59" s="118"/>
    </row>
    <row r="60" spans="1:26" x14ac:dyDescent="0.25">
      <c r="A60" s="44"/>
      <c r="B60" s="58" t="s">
        <v>177</v>
      </c>
      <c r="C60" s="58">
        <v>1224</v>
      </c>
      <c r="D60" s="58">
        <v>1223</v>
      </c>
      <c r="E60" s="121">
        <f t="shared" si="12"/>
        <v>99.91830065359477</v>
      </c>
      <c r="F60" s="58">
        <v>34</v>
      </c>
      <c r="G60" s="121">
        <f t="shared" si="1"/>
        <v>2.7800490596892886</v>
      </c>
      <c r="H60" s="58">
        <f t="shared" si="2"/>
        <v>1189</v>
      </c>
      <c r="I60" s="121">
        <f t="shared" si="3"/>
        <v>97.21995094031071</v>
      </c>
      <c r="J60" s="58">
        <v>3</v>
      </c>
      <c r="K60" s="121">
        <f t="shared" si="4"/>
        <v>0.25231286795626579</v>
      </c>
      <c r="L60" s="58">
        <v>603</v>
      </c>
      <c r="M60" s="121">
        <f t="shared" si="5"/>
        <v>50.714886459209417</v>
      </c>
      <c r="N60" s="58">
        <v>14</v>
      </c>
      <c r="O60" s="121">
        <f t="shared" si="6"/>
        <v>1.1774600504625736</v>
      </c>
      <c r="P60" s="58">
        <v>0</v>
      </c>
      <c r="Q60" s="121">
        <f t="shared" si="7"/>
        <v>0</v>
      </c>
      <c r="R60" s="58">
        <v>409</v>
      </c>
      <c r="S60" s="121">
        <f t="shared" si="8"/>
        <v>34.398654331370899</v>
      </c>
      <c r="T60" s="58">
        <v>159</v>
      </c>
      <c r="U60" s="121">
        <f t="shared" si="9"/>
        <v>13.372582001682085</v>
      </c>
      <c r="V60" s="58">
        <v>0</v>
      </c>
      <c r="W60" s="121">
        <f t="shared" si="10"/>
        <v>0</v>
      </c>
      <c r="X60" s="58">
        <v>1</v>
      </c>
      <c r="Y60" s="122">
        <f t="shared" si="11"/>
        <v>8.4104289318755257E-2</v>
      </c>
      <c r="Z60" s="118"/>
    </row>
    <row r="61" spans="1:26" x14ac:dyDescent="0.25">
      <c r="A61" s="44"/>
      <c r="B61" s="58" t="s">
        <v>178</v>
      </c>
      <c r="C61" s="58">
        <v>2098</v>
      </c>
      <c r="D61" s="58">
        <v>2094</v>
      </c>
      <c r="E61" s="121">
        <f t="shared" si="12"/>
        <v>99.809342230695904</v>
      </c>
      <c r="F61" s="58">
        <v>11</v>
      </c>
      <c r="G61" s="121">
        <f t="shared" si="1"/>
        <v>0.52531041069723017</v>
      </c>
      <c r="H61" s="58">
        <f t="shared" si="2"/>
        <v>2083</v>
      </c>
      <c r="I61" s="121">
        <f t="shared" si="3"/>
        <v>99.47468958930277</v>
      </c>
      <c r="J61" s="58">
        <v>2</v>
      </c>
      <c r="K61" s="121">
        <f t="shared" si="4"/>
        <v>9.6015362457993275E-2</v>
      </c>
      <c r="L61" s="58">
        <v>1651</v>
      </c>
      <c r="M61" s="121">
        <f t="shared" si="5"/>
        <v>79.260681709073452</v>
      </c>
      <c r="N61" s="58">
        <v>19</v>
      </c>
      <c r="O61" s="121">
        <f t="shared" si="6"/>
        <v>0.91214594335093613</v>
      </c>
      <c r="P61" s="58">
        <v>3</v>
      </c>
      <c r="Q61" s="121">
        <f t="shared" si="7"/>
        <v>0.14402304368698993</v>
      </c>
      <c r="R61" s="58">
        <v>344</v>
      </c>
      <c r="S61" s="121">
        <f t="shared" si="8"/>
        <v>16.514642342774845</v>
      </c>
      <c r="T61" s="58">
        <v>52</v>
      </c>
      <c r="U61" s="121">
        <f t="shared" si="9"/>
        <v>2.4963994239078251</v>
      </c>
      <c r="V61" s="58">
        <v>8</v>
      </c>
      <c r="W61" s="121">
        <f t="shared" si="10"/>
        <v>0.3840614498319731</v>
      </c>
      <c r="X61" s="58">
        <v>4</v>
      </c>
      <c r="Y61" s="122">
        <f t="shared" si="11"/>
        <v>0.19203072491598655</v>
      </c>
      <c r="Z61" s="118"/>
    </row>
    <row r="62" spans="1:26" x14ac:dyDescent="0.25">
      <c r="A62" s="44"/>
      <c r="B62" s="58" t="s">
        <v>179</v>
      </c>
      <c r="C62" s="58">
        <v>1654</v>
      </c>
      <c r="D62" s="58">
        <v>1649</v>
      </c>
      <c r="E62" s="121">
        <f t="shared" si="12"/>
        <v>99.697702539298675</v>
      </c>
      <c r="F62" s="58">
        <v>37</v>
      </c>
      <c r="G62" s="121">
        <f t="shared" si="1"/>
        <v>2.2437841115827775</v>
      </c>
      <c r="H62" s="58">
        <f t="shared" si="2"/>
        <v>1612</v>
      </c>
      <c r="I62" s="121">
        <f t="shared" si="3"/>
        <v>97.756215888417216</v>
      </c>
      <c r="J62" s="58">
        <v>1</v>
      </c>
      <c r="K62" s="121">
        <f t="shared" si="4"/>
        <v>6.2034739454094295E-2</v>
      </c>
      <c r="L62" s="58">
        <v>931</v>
      </c>
      <c r="M62" s="121">
        <f t="shared" si="5"/>
        <v>57.754342431761785</v>
      </c>
      <c r="N62" s="58">
        <v>1</v>
      </c>
      <c r="O62" s="121">
        <f t="shared" si="6"/>
        <v>6.2034739454094295E-2</v>
      </c>
      <c r="P62" s="58">
        <v>0</v>
      </c>
      <c r="Q62" s="121">
        <f t="shared" si="7"/>
        <v>0</v>
      </c>
      <c r="R62" s="58">
        <v>421</v>
      </c>
      <c r="S62" s="121">
        <f t="shared" si="8"/>
        <v>26.116625310173696</v>
      </c>
      <c r="T62" s="58">
        <v>258</v>
      </c>
      <c r="U62" s="121">
        <f t="shared" si="9"/>
        <v>16.004962779156326</v>
      </c>
      <c r="V62" s="58">
        <v>0</v>
      </c>
      <c r="W62" s="121">
        <f t="shared" si="10"/>
        <v>0</v>
      </c>
      <c r="X62" s="58">
        <v>0</v>
      </c>
      <c r="Y62" s="122">
        <f t="shared" si="11"/>
        <v>0</v>
      </c>
      <c r="Z62" s="118"/>
    </row>
    <row r="63" spans="1:26" x14ac:dyDescent="0.25">
      <c r="A63" s="44"/>
      <c r="B63" s="58" t="s">
        <v>180</v>
      </c>
      <c r="C63" s="58">
        <v>1512</v>
      </c>
      <c r="D63" s="58">
        <v>1510</v>
      </c>
      <c r="E63" s="121">
        <f t="shared" si="12"/>
        <v>99.867724867724874</v>
      </c>
      <c r="F63" s="58">
        <v>12</v>
      </c>
      <c r="G63" s="121">
        <f t="shared" si="1"/>
        <v>0.79470198675496684</v>
      </c>
      <c r="H63" s="58">
        <f t="shared" si="2"/>
        <v>1498</v>
      </c>
      <c r="I63" s="121">
        <f t="shared" si="3"/>
        <v>99.205298013245027</v>
      </c>
      <c r="J63" s="58">
        <v>3</v>
      </c>
      <c r="K63" s="121">
        <f t="shared" si="4"/>
        <v>0.20026702269692923</v>
      </c>
      <c r="L63" s="58">
        <v>846</v>
      </c>
      <c r="M63" s="121">
        <f t="shared" si="5"/>
        <v>56.475300400534046</v>
      </c>
      <c r="N63" s="58">
        <v>16</v>
      </c>
      <c r="O63" s="121">
        <f t="shared" si="6"/>
        <v>1.0680907877169559</v>
      </c>
      <c r="P63" s="58">
        <v>4</v>
      </c>
      <c r="Q63" s="121">
        <f t="shared" si="7"/>
        <v>0.26702269692923897</v>
      </c>
      <c r="R63" s="58">
        <v>452</v>
      </c>
      <c r="S63" s="121">
        <f t="shared" si="8"/>
        <v>30.173564753004005</v>
      </c>
      <c r="T63" s="58">
        <v>166</v>
      </c>
      <c r="U63" s="121">
        <f t="shared" si="9"/>
        <v>11.081441922563418</v>
      </c>
      <c r="V63" s="58">
        <v>8</v>
      </c>
      <c r="W63" s="121">
        <f t="shared" si="10"/>
        <v>0.53404539385847793</v>
      </c>
      <c r="X63" s="58">
        <v>3</v>
      </c>
      <c r="Y63" s="122">
        <f t="shared" si="11"/>
        <v>0.20026702269692923</v>
      </c>
      <c r="Z63" s="118"/>
    </row>
    <row r="64" spans="1:26" x14ac:dyDescent="0.25">
      <c r="A64" s="126"/>
      <c r="B64" s="89"/>
      <c r="C64" s="89"/>
      <c r="D64" s="89"/>
      <c r="E64" s="127"/>
      <c r="F64" s="89"/>
      <c r="G64" s="127"/>
      <c r="H64" s="89"/>
      <c r="I64" s="128"/>
      <c r="J64" s="89"/>
      <c r="K64" s="128"/>
      <c r="L64" s="89"/>
      <c r="M64" s="128"/>
      <c r="N64" s="89"/>
      <c r="O64" s="128"/>
      <c r="P64" s="89"/>
      <c r="Q64" s="128"/>
      <c r="R64" s="89"/>
      <c r="S64" s="128"/>
      <c r="T64" s="89"/>
      <c r="U64" s="128"/>
      <c r="V64" s="89"/>
      <c r="W64" s="128"/>
      <c r="X64" s="89"/>
      <c r="Y64" s="129"/>
      <c r="Z64" s="118"/>
    </row>
    <row r="65" spans="1:26" x14ac:dyDescent="0.25">
      <c r="A65" s="120" t="s">
        <v>181</v>
      </c>
      <c r="B65" s="58" t="s">
        <v>182</v>
      </c>
      <c r="C65" s="58">
        <v>1807</v>
      </c>
      <c r="D65" s="58">
        <v>1805</v>
      </c>
      <c r="E65" s="121">
        <f t="shared" si="12"/>
        <v>99.889319313779751</v>
      </c>
      <c r="F65" s="58">
        <v>54</v>
      </c>
      <c r="G65" s="121">
        <f t="shared" si="1"/>
        <v>2.9916897506925206</v>
      </c>
      <c r="H65" s="58">
        <f t="shared" si="2"/>
        <v>1751</v>
      </c>
      <c r="I65" s="121">
        <f t="shared" si="3"/>
        <v>97.008310249307485</v>
      </c>
      <c r="J65" s="58">
        <v>0</v>
      </c>
      <c r="K65" s="121">
        <f t="shared" si="4"/>
        <v>0</v>
      </c>
      <c r="L65" s="58">
        <v>1221</v>
      </c>
      <c r="M65" s="121">
        <f t="shared" si="5"/>
        <v>69.731581953169623</v>
      </c>
      <c r="N65" s="58">
        <v>0</v>
      </c>
      <c r="O65" s="121">
        <f t="shared" si="6"/>
        <v>0</v>
      </c>
      <c r="P65" s="58">
        <v>7</v>
      </c>
      <c r="Q65" s="121">
        <f t="shared" si="7"/>
        <v>0.39977155910908052</v>
      </c>
      <c r="R65" s="58">
        <v>312</v>
      </c>
      <c r="S65" s="121">
        <f t="shared" si="8"/>
        <v>17.818389491719017</v>
      </c>
      <c r="T65" s="58">
        <v>211</v>
      </c>
      <c r="U65" s="121">
        <f t="shared" si="9"/>
        <v>12.050256996002284</v>
      </c>
      <c r="V65" s="58">
        <v>0</v>
      </c>
      <c r="W65" s="121">
        <f t="shared" si="10"/>
        <v>0</v>
      </c>
      <c r="X65" s="58">
        <v>0</v>
      </c>
      <c r="Y65" s="122">
        <f t="shared" si="11"/>
        <v>0</v>
      </c>
      <c r="Z65" s="118"/>
    </row>
    <row r="66" spans="1:26" x14ac:dyDescent="0.25">
      <c r="A66" s="44"/>
      <c r="B66" s="58" t="s">
        <v>183</v>
      </c>
      <c r="C66" s="58">
        <v>1793</v>
      </c>
      <c r="D66" s="58">
        <v>1793</v>
      </c>
      <c r="E66" s="121">
        <f t="shared" si="12"/>
        <v>100</v>
      </c>
      <c r="F66" s="58">
        <v>13</v>
      </c>
      <c r="G66" s="121">
        <f t="shared" si="1"/>
        <v>0.7250418293363079</v>
      </c>
      <c r="H66" s="58">
        <f t="shared" si="2"/>
        <v>1780</v>
      </c>
      <c r="I66" s="121">
        <f t="shared" si="3"/>
        <v>99.274958170663695</v>
      </c>
      <c r="J66" s="58">
        <v>0</v>
      </c>
      <c r="K66" s="121">
        <f t="shared" si="4"/>
        <v>0</v>
      </c>
      <c r="L66" s="58">
        <v>1108</v>
      </c>
      <c r="M66" s="121">
        <f t="shared" si="5"/>
        <v>62.247191011235955</v>
      </c>
      <c r="N66" s="58">
        <v>5</v>
      </c>
      <c r="O66" s="121">
        <f t="shared" si="6"/>
        <v>0.2808988764044944</v>
      </c>
      <c r="P66" s="58">
        <v>6</v>
      </c>
      <c r="Q66" s="121">
        <f t="shared" si="7"/>
        <v>0.33707865168539325</v>
      </c>
      <c r="R66" s="58">
        <v>462</v>
      </c>
      <c r="S66" s="121">
        <f t="shared" si="8"/>
        <v>25.95505617977528</v>
      </c>
      <c r="T66" s="58">
        <v>198</v>
      </c>
      <c r="U66" s="121">
        <f t="shared" si="9"/>
        <v>11.123595505617978</v>
      </c>
      <c r="V66" s="58">
        <v>1</v>
      </c>
      <c r="W66" s="121">
        <f t="shared" si="10"/>
        <v>5.6179775280898875E-2</v>
      </c>
      <c r="X66" s="58">
        <v>0</v>
      </c>
      <c r="Y66" s="122">
        <f t="shared" si="11"/>
        <v>0</v>
      </c>
      <c r="Z66" s="118"/>
    </row>
    <row r="67" spans="1:26" x14ac:dyDescent="0.25">
      <c r="A67" s="44"/>
      <c r="B67" s="58" t="s">
        <v>184</v>
      </c>
      <c r="C67" s="58">
        <v>1699</v>
      </c>
      <c r="D67" s="58">
        <v>1690</v>
      </c>
      <c r="E67" s="121">
        <f t="shared" si="12"/>
        <v>99.470276633313716</v>
      </c>
      <c r="F67" s="58">
        <v>10</v>
      </c>
      <c r="G67" s="121">
        <f t="shared" si="1"/>
        <v>0.59171597633136097</v>
      </c>
      <c r="H67" s="58">
        <f t="shared" si="2"/>
        <v>1680</v>
      </c>
      <c r="I67" s="121">
        <f t="shared" si="3"/>
        <v>99.408284023668642</v>
      </c>
      <c r="J67" s="58">
        <v>0</v>
      </c>
      <c r="K67" s="121">
        <f t="shared" si="4"/>
        <v>0</v>
      </c>
      <c r="L67" s="58">
        <v>1304</v>
      </c>
      <c r="M67" s="121">
        <f t="shared" si="5"/>
        <v>77.61904761904762</v>
      </c>
      <c r="N67" s="58">
        <v>2</v>
      </c>
      <c r="O67" s="121">
        <f t="shared" si="6"/>
        <v>0.11904761904761904</v>
      </c>
      <c r="P67" s="58">
        <v>7</v>
      </c>
      <c r="Q67" s="121">
        <f t="shared" si="7"/>
        <v>0.41666666666666669</v>
      </c>
      <c r="R67" s="58">
        <v>263</v>
      </c>
      <c r="S67" s="121">
        <f t="shared" si="8"/>
        <v>15.654761904761905</v>
      </c>
      <c r="T67" s="58">
        <v>103</v>
      </c>
      <c r="U67" s="121">
        <f t="shared" si="9"/>
        <v>6.1309523809523814</v>
      </c>
      <c r="V67" s="58">
        <v>0</v>
      </c>
      <c r="W67" s="121">
        <f t="shared" si="10"/>
        <v>0</v>
      </c>
      <c r="X67" s="58">
        <v>1</v>
      </c>
      <c r="Y67" s="122">
        <f t="shared" si="11"/>
        <v>5.9523809523809521E-2</v>
      </c>
      <c r="Z67" s="118"/>
    </row>
    <row r="68" spans="1:26" x14ac:dyDescent="0.25">
      <c r="A68" s="44"/>
      <c r="B68" s="58" t="s">
        <v>185</v>
      </c>
      <c r="C68" s="58">
        <v>1804</v>
      </c>
      <c r="D68" s="58">
        <v>1802</v>
      </c>
      <c r="E68" s="121">
        <f t="shared" si="12"/>
        <v>99.889135254988915</v>
      </c>
      <c r="F68" s="58">
        <v>17</v>
      </c>
      <c r="G68" s="121">
        <f t="shared" si="1"/>
        <v>0.94339622641509435</v>
      </c>
      <c r="H68" s="58">
        <f t="shared" si="2"/>
        <v>1785</v>
      </c>
      <c r="I68" s="121">
        <f t="shared" si="3"/>
        <v>99.056603773584911</v>
      </c>
      <c r="J68" s="58">
        <v>0</v>
      </c>
      <c r="K68" s="121">
        <f t="shared" si="4"/>
        <v>0</v>
      </c>
      <c r="L68" s="58">
        <v>1020</v>
      </c>
      <c r="M68" s="121">
        <f t="shared" si="5"/>
        <v>57.142857142857146</v>
      </c>
      <c r="N68" s="58">
        <v>3</v>
      </c>
      <c r="O68" s="121">
        <f t="shared" si="6"/>
        <v>0.16806722689075632</v>
      </c>
      <c r="P68" s="58">
        <v>12</v>
      </c>
      <c r="Q68" s="121">
        <f t="shared" si="7"/>
        <v>0.67226890756302526</v>
      </c>
      <c r="R68" s="58">
        <v>514</v>
      </c>
      <c r="S68" s="121">
        <f t="shared" si="8"/>
        <v>28.795518207282914</v>
      </c>
      <c r="T68" s="58">
        <v>236</v>
      </c>
      <c r="U68" s="121">
        <f t="shared" si="9"/>
        <v>13.221288515406162</v>
      </c>
      <c r="V68" s="58">
        <v>0</v>
      </c>
      <c r="W68" s="121">
        <f t="shared" si="10"/>
        <v>0</v>
      </c>
      <c r="X68" s="58">
        <v>0</v>
      </c>
      <c r="Y68" s="122">
        <f t="shared" si="11"/>
        <v>0</v>
      </c>
      <c r="Z68" s="118"/>
    </row>
    <row r="69" spans="1:26" x14ac:dyDescent="0.25">
      <c r="A69" s="44"/>
      <c r="B69" s="58" t="s">
        <v>186</v>
      </c>
      <c r="C69" s="58">
        <v>2498</v>
      </c>
      <c r="D69" s="58">
        <v>2496</v>
      </c>
      <c r="E69" s="121">
        <f t="shared" si="12"/>
        <v>99.919935948759004</v>
      </c>
      <c r="F69" s="58">
        <v>28</v>
      </c>
      <c r="G69" s="121">
        <f t="shared" si="1"/>
        <v>1.1217948717948718</v>
      </c>
      <c r="H69" s="58">
        <f t="shared" si="2"/>
        <v>2468</v>
      </c>
      <c r="I69" s="121">
        <f t="shared" si="3"/>
        <v>98.878205128205124</v>
      </c>
      <c r="J69" s="58">
        <v>1</v>
      </c>
      <c r="K69" s="121">
        <f t="shared" si="4"/>
        <v>4.0518638573743923E-2</v>
      </c>
      <c r="L69" s="58">
        <v>2120</v>
      </c>
      <c r="M69" s="121">
        <f t="shared" si="5"/>
        <v>85.899513776337116</v>
      </c>
      <c r="N69" s="58">
        <v>5</v>
      </c>
      <c r="O69" s="121">
        <f t="shared" si="6"/>
        <v>0.2025931928687196</v>
      </c>
      <c r="P69" s="58">
        <v>5</v>
      </c>
      <c r="Q69" s="121">
        <f t="shared" si="7"/>
        <v>0.2025931928687196</v>
      </c>
      <c r="R69" s="58">
        <v>127</v>
      </c>
      <c r="S69" s="121">
        <f t="shared" si="8"/>
        <v>5.1458670988654784</v>
      </c>
      <c r="T69" s="58">
        <v>209</v>
      </c>
      <c r="U69" s="121">
        <f t="shared" si="9"/>
        <v>8.468395461912479</v>
      </c>
      <c r="V69" s="58">
        <v>0</v>
      </c>
      <c r="W69" s="121">
        <f t="shared" si="10"/>
        <v>0</v>
      </c>
      <c r="X69" s="58">
        <v>1</v>
      </c>
      <c r="Y69" s="122">
        <f t="shared" si="11"/>
        <v>4.0518638573743923E-2</v>
      </c>
      <c r="Z69" s="118"/>
    </row>
    <row r="70" spans="1:26" x14ac:dyDescent="0.25">
      <c r="A70" s="126"/>
      <c r="B70" s="89"/>
      <c r="C70" s="89"/>
      <c r="D70" s="89"/>
      <c r="E70" s="127"/>
      <c r="F70" s="89"/>
      <c r="G70" s="127"/>
      <c r="H70" s="89"/>
      <c r="I70" s="128"/>
      <c r="J70" s="89"/>
      <c r="K70" s="128"/>
      <c r="L70" s="89"/>
      <c r="M70" s="128"/>
      <c r="N70" s="89"/>
      <c r="O70" s="128"/>
      <c r="P70" s="89"/>
      <c r="Q70" s="128"/>
      <c r="R70" s="89"/>
      <c r="S70" s="128"/>
      <c r="T70" s="89"/>
      <c r="U70" s="128"/>
      <c r="V70" s="89"/>
      <c r="W70" s="128"/>
      <c r="X70" s="89"/>
      <c r="Y70" s="129"/>
      <c r="Z70" s="118"/>
    </row>
    <row r="71" spans="1:26" x14ac:dyDescent="0.25">
      <c r="A71" s="120" t="s">
        <v>187</v>
      </c>
      <c r="B71" s="58" t="s">
        <v>188</v>
      </c>
      <c r="C71" s="58">
        <v>3554</v>
      </c>
      <c r="D71" s="58">
        <v>3549</v>
      </c>
      <c r="E71" s="121">
        <f t="shared" si="12"/>
        <v>99.859313449634215</v>
      </c>
      <c r="F71" s="58">
        <v>0</v>
      </c>
      <c r="G71" s="121">
        <f t="shared" si="1"/>
        <v>0</v>
      </c>
      <c r="H71" s="58">
        <f t="shared" si="2"/>
        <v>3549</v>
      </c>
      <c r="I71" s="121">
        <f t="shared" si="3"/>
        <v>100</v>
      </c>
      <c r="J71" s="58">
        <v>0</v>
      </c>
      <c r="K71" s="121">
        <f t="shared" si="4"/>
        <v>0</v>
      </c>
      <c r="L71" s="58">
        <v>2769</v>
      </c>
      <c r="M71" s="121">
        <f t="shared" si="5"/>
        <v>78.021978021978029</v>
      </c>
      <c r="N71" s="58">
        <v>1</v>
      </c>
      <c r="O71" s="121">
        <f t="shared" si="6"/>
        <v>2.817695125387433E-2</v>
      </c>
      <c r="P71" s="58">
        <v>11</v>
      </c>
      <c r="Q71" s="121">
        <f t="shared" si="7"/>
        <v>0.30994646379261764</v>
      </c>
      <c r="R71" s="58">
        <v>511</v>
      </c>
      <c r="S71" s="121">
        <f t="shared" si="8"/>
        <v>14.398422090729783</v>
      </c>
      <c r="T71" s="58">
        <v>251</v>
      </c>
      <c r="U71" s="121">
        <f t="shared" si="9"/>
        <v>7.0724147647224571</v>
      </c>
      <c r="V71" s="58">
        <v>4</v>
      </c>
      <c r="W71" s="121">
        <f t="shared" si="10"/>
        <v>0.11270780501549732</v>
      </c>
      <c r="X71" s="58">
        <v>2</v>
      </c>
      <c r="Y71" s="122">
        <f t="shared" si="11"/>
        <v>5.635390250774866E-2</v>
      </c>
      <c r="Z71" s="118"/>
    </row>
    <row r="72" spans="1:26" x14ac:dyDescent="0.25">
      <c r="A72" s="44"/>
      <c r="B72" s="58" t="s">
        <v>189</v>
      </c>
      <c r="C72" s="58">
        <v>2739</v>
      </c>
      <c r="D72" s="58">
        <v>2717</v>
      </c>
      <c r="E72" s="121">
        <f t="shared" si="12"/>
        <v>99.196787148594382</v>
      </c>
      <c r="F72" s="58">
        <v>64</v>
      </c>
      <c r="G72" s="121">
        <f t="shared" si="1"/>
        <v>2.3555391976444606</v>
      </c>
      <c r="H72" s="58">
        <f t="shared" si="2"/>
        <v>2653</v>
      </c>
      <c r="I72" s="121">
        <f t="shared" si="3"/>
        <v>97.644460802355539</v>
      </c>
      <c r="J72" s="58">
        <v>2</v>
      </c>
      <c r="K72" s="121">
        <f t="shared" si="4"/>
        <v>7.5386355069732375E-2</v>
      </c>
      <c r="L72" s="58">
        <v>1714</v>
      </c>
      <c r="M72" s="121">
        <f t="shared" si="5"/>
        <v>64.60610629476065</v>
      </c>
      <c r="N72" s="58">
        <v>120</v>
      </c>
      <c r="O72" s="121">
        <f t="shared" si="6"/>
        <v>4.523181304183943</v>
      </c>
      <c r="P72" s="58">
        <v>6</v>
      </c>
      <c r="Q72" s="121">
        <f t="shared" si="7"/>
        <v>0.22615906520919712</v>
      </c>
      <c r="R72" s="58">
        <v>512</v>
      </c>
      <c r="S72" s="121">
        <f t="shared" si="8"/>
        <v>19.298906897851488</v>
      </c>
      <c r="T72" s="58">
        <v>289</v>
      </c>
      <c r="U72" s="121">
        <f t="shared" si="9"/>
        <v>10.893328307576329</v>
      </c>
      <c r="V72" s="58">
        <v>5</v>
      </c>
      <c r="W72" s="121">
        <f t="shared" si="10"/>
        <v>0.18846588767433095</v>
      </c>
      <c r="X72" s="58">
        <v>5</v>
      </c>
      <c r="Y72" s="122">
        <f t="shared" si="11"/>
        <v>0.18846588767433095</v>
      </c>
      <c r="Z72" s="118"/>
    </row>
    <row r="73" spans="1:26" x14ac:dyDescent="0.25">
      <c r="A73" s="44"/>
      <c r="B73" s="58" t="s">
        <v>190</v>
      </c>
      <c r="C73" s="58">
        <v>2228</v>
      </c>
      <c r="D73" s="58">
        <v>2224</v>
      </c>
      <c r="E73" s="121">
        <f t="shared" si="12"/>
        <v>99.820466786355482</v>
      </c>
      <c r="F73" s="58">
        <v>0</v>
      </c>
      <c r="G73" s="121">
        <f t="shared" si="1"/>
        <v>0</v>
      </c>
      <c r="H73" s="58">
        <f t="shared" si="2"/>
        <v>2224</v>
      </c>
      <c r="I73" s="121">
        <f t="shared" si="3"/>
        <v>100</v>
      </c>
      <c r="J73" s="58">
        <v>0</v>
      </c>
      <c r="K73" s="121">
        <f t="shared" si="4"/>
        <v>0</v>
      </c>
      <c r="L73" s="58">
        <v>1496</v>
      </c>
      <c r="M73" s="121">
        <f t="shared" si="5"/>
        <v>67.266187050359719</v>
      </c>
      <c r="N73" s="58">
        <v>0</v>
      </c>
      <c r="O73" s="121">
        <f t="shared" si="6"/>
        <v>0</v>
      </c>
      <c r="P73" s="58">
        <v>10</v>
      </c>
      <c r="Q73" s="121">
        <f t="shared" si="7"/>
        <v>0.44964028776978415</v>
      </c>
      <c r="R73" s="58">
        <v>467</v>
      </c>
      <c r="S73" s="121">
        <f t="shared" si="8"/>
        <v>20.99820143884892</v>
      </c>
      <c r="T73" s="58">
        <v>248</v>
      </c>
      <c r="U73" s="121">
        <f t="shared" si="9"/>
        <v>11.151079136690647</v>
      </c>
      <c r="V73" s="58">
        <v>2</v>
      </c>
      <c r="W73" s="121">
        <f t="shared" si="10"/>
        <v>8.9928057553956831E-2</v>
      </c>
      <c r="X73" s="58">
        <v>1</v>
      </c>
      <c r="Y73" s="122">
        <f t="shared" si="11"/>
        <v>4.4964028776978415E-2</v>
      </c>
      <c r="Z73" s="118"/>
    </row>
    <row r="74" spans="1:26" x14ac:dyDescent="0.25">
      <c r="A74" s="44"/>
      <c r="B74" s="58" t="s">
        <v>191</v>
      </c>
      <c r="C74" s="58">
        <v>2346</v>
      </c>
      <c r="D74" s="58">
        <v>2343</v>
      </c>
      <c r="E74" s="121">
        <f t="shared" si="12"/>
        <v>99.872122762148337</v>
      </c>
      <c r="F74" s="58">
        <v>41</v>
      </c>
      <c r="G74" s="121">
        <f t="shared" si="1"/>
        <v>1.7498932991890739</v>
      </c>
      <c r="H74" s="58">
        <f t="shared" si="2"/>
        <v>2302</v>
      </c>
      <c r="I74" s="121">
        <f t="shared" si="3"/>
        <v>98.250106700810932</v>
      </c>
      <c r="J74" s="58">
        <v>0</v>
      </c>
      <c r="K74" s="121">
        <f t="shared" si="4"/>
        <v>0</v>
      </c>
      <c r="L74" s="58">
        <v>1525</v>
      </c>
      <c r="M74" s="121">
        <f t="shared" si="5"/>
        <v>66.24674196350999</v>
      </c>
      <c r="N74" s="58">
        <v>1</v>
      </c>
      <c r="O74" s="121">
        <f t="shared" si="6"/>
        <v>4.3440486533449174E-2</v>
      </c>
      <c r="P74" s="58">
        <v>14</v>
      </c>
      <c r="Q74" s="121">
        <f t="shared" si="7"/>
        <v>0.60816681146828844</v>
      </c>
      <c r="R74" s="58">
        <v>542</v>
      </c>
      <c r="S74" s="121">
        <f t="shared" si="8"/>
        <v>23.544743701129452</v>
      </c>
      <c r="T74" s="58">
        <v>213</v>
      </c>
      <c r="U74" s="121">
        <f t="shared" si="9"/>
        <v>9.2528236316246737</v>
      </c>
      <c r="V74" s="58">
        <v>6</v>
      </c>
      <c r="W74" s="121">
        <f t="shared" si="10"/>
        <v>0.26064291920069504</v>
      </c>
      <c r="X74" s="58">
        <v>1</v>
      </c>
      <c r="Y74" s="122">
        <f t="shared" si="11"/>
        <v>4.3440486533449174E-2</v>
      </c>
      <c r="Z74" s="118"/>
    </row>
    <row r="75" spans="1:26" x14ac:dyDescent="0.25">
      <c r="A75" s="126"/>
      <c r="B75" s="89"/>
      <c r="C75" s="89"/>
      <c r="D75" s="89"/>
      <c r="E75" s="127"/>
      <c r="F75" s="89"/>
      <c r="G75" s="127"/>
      <c r="H75" s="89"/>
      <c r="I75" s="128"/>
      <c r="J75" s="89"/>
      <c r="K75" s="128"/>
      <c r="L75" s="89"/>
      <c r="M75" s="128"/>
      <c r="N75" s="89"/>
      <c r="O75" s="128"/>
      <c r="P75" s="89"/>
      <c r="Q75" s="128"/>
      <c r="R75" s="89"/>
      <c r="S75" s="128"/>
      <c r="T75" s="89"/>
      <c r="U75" s="128"/>
      <c r="V75" s="89"/>
      <c r="W75" s="128"/>
      <c r="X75" s="89"/>
      <c r="Y75" s="129"/>
      <c r="Z75" s="118"/>
    </row>
    <row r="76" spans="1:26" x14ac:dyDescent="0.25">
      <c r="A76" s="120" t="s">
        <v>192</v>
      </c>
      <c r="B76" s="58" t="s">
        <v>193</v>
      </c>
      <c r="C76" s="58">
        <v>1556</v>
      </c>
      <c r="D76" s="58">
        <v>1552</v>
      </c>
      <c r="E76" s="121">
        <f t="shared" si="12"/>
        <v>99.742930591259636</v>
      </c>
      <c r="F76" s="58">
        <v>8</v>
      </c>
      <c r="G76" s="121">
        <f t="shared" si="1"/>
        <v>0.51546391752577314</v>
      </c>
      <c r="H76" s="58">
        <f t="shared" si="2"/>
        <v>1544</v>
      </c>
      <c r="I76" s="121">
        <f t="shared" si="3"/>
        <v>99.484536082474222</v>
      </c>
      <c r="J76" s="58">
        <v>3</v>
      </c>
      <c r="K76" s="121">
        <f t="shared" si="4"/>
        <v>0.19430051813471502</v>
      </c>
      <c r="L76" s="58">
        <v>920</v>
      </c>
      <c r="M76" s="121">
        <f t="shared" si="5"/>
        <v>59.585492227979273</v>
      </c>
      <c r="N76" s="58">
        <v>2</v>
      </c>
      <c r="O76" s="121">
        <f t="shared" si="6"/>
        <v>0.12953367875647667</v>
      </c>
      <c r="P76" s="58">
        <v>2</v>
      </c>
      <c r="Q76" s="121">
        <f t="shared" si="7"/>
        <v>0.12953367875647667</v>
      </c>
      <c r="R76" s="58">
        <v>418</v>
      </c>
      <c r="S76" s="121">
        <f t="shared" si="8"/>
        <v>27.072538860103627</v>
      </c>
      <c r="T76" s="58">
        <v>188</v>
      </c>
      <c r="U76" s="121">
        <f t="shared" si="9"/>
        <v>12.176165803108809</v>
      </c>
      <c r="V76" s="58">
        <v>6</v>
      </c>
      <c r="W76" s="121">
        <f t="shared" si="10"/>
        <v>0.38860103626943004</v>
      </c>
      <c r="X76" s="58">
        <v>5</v>
      </c>
      <c r="Y76" s="122">
        <f t="shared" si="11"/>
        <v>0.32383419689119169</v>
      </c>
      <c r="Z76" s="118"/>
    </row>
    <row r="77" spans="1:26" x14ac:dyDescent="0.25">
      <c r="A77" s="44"/>
      <c r="B77" s="58" t="s">
        <v>194</v>
      </c>
      <c r="C77" s="58">
        <v>1458</v>
      </c>
      <c r="D77" s="58">
        <v>1456</v>
      </c>
      <c r="E77" s="121">
        <f t="shared" si="12"/>
        <v>99.862825788751721</v>
      </c>
      <c r="F77" s="58">
        <v>31</v>
      </c>
      <c r="G77" s="121">
        <f t="shared" si="1"/>
        <v>2.1291208791208791</v>
      </c>
      <c r="H77" s="58">
        <f t="shared" si="2"/>
        <v>1425</v>
      </c>
      <c r="I77" s="121">
        <f t="shared" si="3"/>
        <v>97.870879120879124</v>
      </c>
      <c r="J77" s="58">
        <v>0</v>
      </c>
      <c r="K77" s="121">
        <f t="shared" si="4"/>
        <v>0</v>
      </c>
      <c r="L77" s="58">
        <v>880</v>
      </c>
      <c r="M77" s="121">
        <f t="shared" si="5"/>
        <v>61.754385964912281</v>
      </c>
      <c r="N77" s="58">
        <v>1</v>
      </c>
      <c r="O77" s="121">
        <f t="shared" si="6"/>
        <v>7.0175438596491224E-2</v>
      </c>
      <c r="P77" s="58">
        <v>5</v>
      </c>
      <c r="Q77" s="121">
        <f t="shared" si="7"/>
        <v>0.35087719298245612</v>
      </c>
      <c r="R77" s="58">
        <v>341</v>
      </c>
      <c r="S77" s="121">
        <f t="shared" si="8"/>
        <v>23.92982456140351</v>
      </c>
      <c r="T77" s="58">
        <v>198</v>
      </c>
      <c r="U77" s="121">
        <f t="shared" si="9"/>
        <v>13.894736842105264</v>
      </c>
      <c r="V77" s="58">
        <v>0</v>
      </c>
      <c r="W77" s="121">
        <f t="shared" si="10"/>
        <v>0</v>
      </c>
      <c r="X77" s="58">
        <v>0</v>
      </c>
      <c r="Y77" s="122">
        <f t="shared" si="11"/>
        <v>0</v>
      </c>
      <c r="Z77" s="118"/>
    </row>
    <row r="78" spans="1:26" x14ac:dyDescent="0.25">
      <c r="A78" s="44"/>
      <c r="B78" s="58" t="s">
        <v>195</v>
      </c>
      <c r="C78" s="58">
        <v>2089</v>
      </c>
      <c r="D78" s="58">
        <v>2086</v>
      </c>
      <c r="E78" s="121">
        <f t="shared" si="12"/>
        <v>99.856390617520347</v>
      </c>
      <c r="F78" s="58">
        <v>31</v>
      </c>
      <c r="G78" s="121">
        <f t="shared" ref="G78:G99" si="13">F78*100/D78</f>
        <v>1.486097794822627</v>
      </c>
      <c r="H78" s="58">
        <f t="shared" ref="H78:H97" si="14">D78-F78</f>
        <v>2055</v>
      </c>
      <c r="I78" s="121">
        <f t="shared" ref="I78:I98" si="15">H78*100/D78</f>
        <v>98.513902205177374</v>
      </c>
      <c r="J78" s="58">
        <v>0</v>
      </c>
      <c r="K78" s="121">
        <f t="shared" ref="K78:K99" si="16">J78*100/H78</f>
        <v>0</v>
      </c>
      <c r="L78" s="58">
        <v>1506</v>
      </c>
      <c r="M78" s="121">
        <f t="shared" ref="M78:M99" si="17">L78*100/H78</f>
        <v>73.284671532846716</v>
      </c>
      <c r="N78" s="58">
        <v>2</v>
      </c>
      <c r="O78" s="121">
        <f t="shared" ref="O78:O99" si="18">N78*100/H78</f>
        <v>9.7323600973236016E-2</v>
      </c>
      <c r="P78" s="58">
        <v>7</v>
      </c>
      <c r="Q78" s="121">
        <f t="shared" ref="Q78:Q99" si="19">P78*100/H78</f>
        <v>0.34063260340632601</v>
      </c>
      <c r="R78" s="58">
        <v>349</v>
      </c>
      <c r="S78" s="121">
        <f t="shared" ref="S78:S99" si="20">R78*100/H78</f>
        <v>16.982968369829685</v>
      </c>
      <c r="T78" s="58">
        <v>191</v>
      </c>
      <c r="U78" s="121">
        <f t="shared" ref="U78:U99" si="21">T78*100/H78</f>
        <v>9.2944038929440396</v>
      </c>
      <c r="V78" s="58">
        <v>0</v>
      </c>
      <c r="W78" s="121">
        <f t="shared" ref="W78:W99" si="22">V78*100/H78</f>
        <v>0</v>
      </c>
      <c r="X78" s="58">
        <v>0</v>
      </c>
      <c r="Y78" s="122">
        <f t="shared" ref="Y78:Y99" si="23">X78*100/H78</f>
        <v>0</v>
      </c>
      <c r="Z78" s="118"/>
    </row>
    <row r="79" spans="1:26" x14ac:dyDescent="0.25">
      <c r="A79" s="44"/>
      <c r="B79" s="58" t="s">
        <v>196</v>
      </c>
      <c r="C79" s="58">
        <v>2379</v>
      </c>
      <c r="D79" s="58">
        <v>2378</v>
      </c>
      <c r="E79" s="121">
        <f t="shared" si="12"/>
        <v>99.957965531736022</v>
      </c>
      <c r="F79" s="58">
        <v>21</v>
      </c>
      <c r="G79" s="121">
        <f t="shared" si="13"/>
        <v>0.88309503784693022</v>
      </c>
      <c r="H79" s="58">
        <f t="shared" si="14"/>
        <v>2357</v>
      </c>
      <c r="I79" s="121">
        <f t="shared" si="15"/>
        <v>99.116904962153072</v>
      </c>
      <c r="J79" s="58">
        <v>0</v>
      </c>
      <c r="K79" s="121">
        <f t="shared" si="16"/>
        <v>0</v>
      </c>
      <c r="L79" s="58">
        <v>1894</v>
      </c>
      <c r="M79" s="121">
        <f t="shared" si="17"/>
        <v>80.356385235468821</v>
      </c>
      <c r="N79" s="58">
        <v>3</v>
      </c>
      <c r="O79" s="121">
        <f t="shared" si="18"/>
        <v>0.12728044123886295</v>
      </c>
      <c r="P79" s="58">
        <v>3</v>
      </c>
      <c r="Q79" s="121">
        <f t="shared" si="19"/>
        <v>0.12728044123886295</v>
      </c>
      <c r="R79" s="58">
        <v>330</v>
      </c>
      <c r="S79" s="121">
        <f t="shared" si="20"/>
        <v>14.000848536274926</v>
      </c>
      <c r="T79" s="58">
        <v>127</v>
      </c>
      <c r="U79" s="121">
        <f t="shared" si="21"/>
        <v>5.3882053457785322</v>
      </c>
      <c r="V79" s="58">
        <v>0</v>
      </c>
      <c r="W79" s="121">
        <f t="shared" si="22"/>
        <v>0</v>
      </c>
      <c r="X79" s="58">
        <v>0</v>
      </c>
      <c r="Y79" s="122">
        <f t="shared" si="23"/>
        <v>0</v>
      </c>
      <c r="Z79" s="118"/>
    </row>
    <row r="80" spans="1:26" x14ac:dyDescent="0.25">
      <c r="A80" s="44"/>
      <c r="B80" s="58" t="s">
        <v>197</v>
      </c>
      <c r="C80" s="58">
        <v>2026</v>
      </c>
      <c r="D80" s="58">
        <v>2020</v>
      </c>
      <c r="E80" s="121">
        <f t="shared" si="12"/>
        <v>99.703849950641654</v>
      </c>
      <c r="F80" s="58">
        <v>27</v>
      </c>
      <c r="G80" s="121">
        <f t="shared" si="13"/>
        <v>1.3366336633663367</v>
      </c>
      <c r="H80" s="58">
        <f t="shared" si="14"/>
        <v>1993</v>
      </c>
      <c r="I80" s="121">
        <f t="shared" si="15"/>
        <v>98.663366336633658</v>
      </c>
      <c r="J80" s="58">
        <v>0</v>
      </c>
      <c r="K80" s="121">
        <f t="shared" si="16"/>
        <v>0</v>
      </c>
      <c r="L80" s="58">
        <v>1495</v>
      </c>
      <c r="M80" s="121">
        <f t="shared" si="17"/>
        <v>75.012543903662817</v>
      </c>
      <c r="N80" s="58">
        <v>4</v>
      </c>
      <c r="O80" s="121">
        <f t="shared" si="18"/>
        <v>0.2007024586051179</v>
      </c>
      <c r="P80" s="58">
        <v>6</v>
      </c>
      <c r="Q80" s="121">
        <f t="shared" si="19"/>
        <v>0.30105368790767689</v>
      </c>
      <c r="R80" s="58">
        <v>341</v>
      </c>
      <c r="S80" s="121">
        <f t="shared" si="20"/>
        <v>17.109884596086303</v>
      </c>
      <c r="T80" s="58">
        <v>147</v>
      </c>
      <c r="U80" s="121">
        <f t="shared" si="21"/>
        <v>7.3758153537380835</v>
      </c>
      <c r="V80" s="58">
        <v>0</v>
      </c>
      <c r="W80" s="121">
        <f t="shared" si="22"/>
        <v>0</v>
      </c>
      <c r="X80" s="58">
        <v>0</v>
      </c>
      <c r="Y80" s="122">
        <f t="shared" si="23"/>
        <v>0</v>
      </c>
      <c r="Z80" s="118"/>
    </row>
    <row r="81" spans="1:26" x14ac:dyDescent="0.25">
      <c r="A81" s="126"/>
      <c r="B81" s="89"/>
      <c r="C81" s="89"/>
      <c r="D81" s="89"/>
      <c r="E81" s="127"/>
      <c r="F81" s="89"/>
      <c r="G81" s="127"/>
      <c r="H81" s="89"/>
      <c r="I81" s="128"/>
      <c r="J81" s="89"/>
      <c r="K81" s="128"/>
      <c r="L81" s="89"/>
      <c r="M81" s="128"/>
      <c r="N81" s="89"/>
      <c r="O81" s="128"/>
      <c r="P81" s="89"/>
      <c r="Q81" s="128"/>
      <c r="R81" s="89"/>
      <c r="S81" s="128"/>
      <c r="T81" s="89"/>
      <c r="U81" s="128"/>
      <c r="V81" s="89"/>
      <c r="W81" s="128"/>
      <c r="X81" s="89"/>
      <c r="Y81" s="129"/>
      <c r="Z81" s="118"/>
    </row>
    <row r="82" spans="1:26" x14ac:dyDescent="0.25">
      <c r="A82" s="120" t="s">
        <v>198</v>
      </c>
      <c r="B82" s="58" t="s">
        <v>199</v>
      </c>
      <c r="C82" s="58">
        <v>2939</v>
      </c>
      <c r="D82" s="58">
        <v>2933</v>
      </c>
      <c r="E82" s="121">
        <f t="shared" si="12"/>
        <v>99.79584892820688</v>
      </c>
      <c r="F82" s="58">
        <v>34</v>
      </c>
      <c r="G82" s="121">
        <f t="shared" si="13"/>
        <v>1.1592226389362428</v>
      </c>
      <c r="H82" s="58">
        <f t="shared" si="14"/>
        <v>2899</v>
      </c>
      <c r="I82" s="121">
        <f t="shared" si="15"/>
        <v>98.840777361063758</v>
      </c>
      <c r="J82" s="58">
        <v>0</v>
      </c>
      <c r="K82" s="121">
        <f t="shared" si="16"/>
        <v>0</v>
      </c>
      <c r="L82" s="58">
        <v>2272</v>
      </c>
      <c r="M82" s="121">
        <f t="shared" si="17"/>
        <v>78.371852362883757</v>
      </c>
      <c r="N82" s="58">
        <v>0</v>
      </c>
      <c r="O82" s="121">
        <f t="shared" si="18"/>
        <v>0</v>
      </c>
      <c r="P82" s="58">
        <v>32</v>
      </c>
      <c r="Q82" s="121">
        <f t="shared" si="19"/>
        <v>1.1038289065194895</v>
      </c>
      <c r="R82" s="58">
        <v>380</v>
      </c>
      <c r="S82" s="121">
        <f t="shared" si="20"/>
        <v>13.107968264918938</v>
      </c>
      <c r="T82" s="58">
        <v>215</v>
      </c>
      <c r="U82" s="121">
        <f t="shared" si="21"/>
        <v>7.4163504656778203</v>
      </c>
      <c r="V82" s="58">
        <v>0</v>
      </c>
      <c r="W82" s="121">
        <f t="shared" si="22"/>
        <v>0</v>
      </c>
      <c r="X82" s="58">
        <v>0</v>
      </c>
      <c r="Y82" s="122">
        <f t="shared" si="23"/>
        <v>0</v>
      </c>
      <c r="Z82" s="118"/>
    </row>
    <row r="83" spans="1:26" x14ac:dyDescent="0.25">
      <c r="A83" s="44"/>
      <c r="B83" s="58" t="s">
        <v>200</v>
      </c>
      <c r="C83" s="58">
        <v>2607</v>
      </c>
      <c r="D83" s="58">
        <v>2607</v>
      </c>
      <c r="E83" s="121">
        <f t="shared" si="12"/>
        <v>100</v>
      </c>
      <c r="F83" s="58">
        <v>23</v>
      </c>
      <c r="G83" s="121">
        <f t="shared" si="13"/>
        <v>0.88224012274645192</v>
      </c>
      <c r="H83" s="58">
        <f t="shared" si="14"/>
        <v>2584</v>
      </c>
      <c r="I83" s="121">
        <f t="shared" si="15"/>
        <v>99.117759877253548</v>
      </c>
      <c r="J83" s="58">
        <v>0</v>
      </c>
      <c r="K83" s="121">
        <f t="shared" si="16"/>
        <v>0</v>
      </c>
      <c r="L83" s="58">
        <v>1975</v>
      </c>
      <c r="M83" s="121">
        <f t="shared" si="17"/>
        <v>76.431888544891635</v>
      </c>
      <c r="N83" s="58">
        <v>0</v>
      </c>
      <c r="O83" s="121">
        <f t="shared" si="18"/>
        <v>0</v>
      </c>
      <c r="P83" s="58">
        <v>13</v>
      </c>
      <c r="Q83" s="121">
        <f t="shared" si="19"/>
        <v>0.50309597523219818</v>
      </c>
      <c r="R83" s="58">
        <v>398</v>
      </c>
      <c r="S83" s="121">
        <f t="shared" si="20"/>
        <v>15.402476780185758</v>
      </c>
      <c r="T83" s="58">
        <v>198</v>
      </c>
      <c r="U83" s="121">
        <f t="shared" si="21"/>
        <v>7.6625386996904021</v>
      </c>
      <c r="V83" s="58">
        <v>0</v>
      </c>
      <c r="W83" s="121">
        <f t="shared" si="22"/>
        <v>0</v>
      </c>
      <c r="X83" s="58">
        <v>0</v>
      </c>
      <c r="Y83" s="122">
        <f t="shared" si="23"/>
        <v>0</v>
      </c>
      <c r="Z83" s="118"/>
    </row>
    <row r="84" spans="1:26" x14ac:dyDescent="0.25">
      <c r="A84" s="44"/>
      <c r="B84" s="58" t="s">
        <v>201</v>
      </c>
      <c r="C84" s="58">
        <v>2855</v>
      </c>
      <c r="D84" s="58">
        <v>2852</v>
      </c>
      <c r="E84" s="121">
        <f t="shared" ref="E84:E98" si="24">D84*100/C84</f>
        <v>99.894921190893172</v>
      </c>
      <c r="F84" s="58">
        <v>35</v>
      </c>
      <c r="G84" s="121">
        <f t="shared" si="13"/>
        <v>1.2272089761570828</v>
      </c>
      <c r="H84" s="58">
        <f t="shared" si="14"/>
        <v>2817</v>
      </c>
      <c r="I84" s="121">
        <f t="shared" si="15"/>
        <v>98.772791023842913</v>
      </c>
      <c r="J84" s="58">
        <v>0</v>
      </c>
      <c r="K84" s="121">
        <f t="shared" si="16"/>
        <v>0</v>
      </c>
      <c r="L84" s="58">
        <v>2271</v>
      </c>
      <c r="M84" s="121">
        <f t="shared" si="17"/>
        <v>80.617678381256653</v>
      </c>
      <c r="N84" s="58">
        <v>0</v>
      </c>
      <c r="O84" s="121">
        <f t="shared" si="18"/>
        <v>0</v>
      </c>
      <c r="P84" s="58">
        <v>22</v>
      </c>
      <c r="Q84" s="121">
        <f t="shared" si="19"/>
        <v>0.78097266595669157</v>
      </c>
      <c r="R84" s="58">
        <v>267</v>
      </c>
      <c r="S84" s="121">
        <f t="shared" si="20"/>
        <v>9.4781682641107565</v>
      </c>
      <c r="T84" s="58">
        <v>257</v>
      </c>
      <c r="U84" s="121">
        <f t="shared" si="21"/>
        <v>9.1231806886758964</v>
      </c>
      <c r="V84" s="58">
        <v>0</v>
      </c>
      <c r="W84" s="121">
        <f t="shared" si="22"/>
        <v>0</v>
      </c>
      <c r="X84" s="58">
        <v>0</v>
      </c>
      <c r="Y84" s="122">
        <f t="shared" si="23"/>
        <v>0</v>
      </c>
      <c r="Z84" s="118"/>
    </row>
    <row r="85" spans="1:26" x14ac:dyDescent="0.25">
      <c r="A85" s="44"/>
      <c r="B85" s="58" t="s">
        <v>202</v>
      </c>
      <c r="C85" s="58">
        <v>1983</v>
      </c>
      <c r="D85" s="58">
        <v>1982</v>
      </c>
      <c r="E85" s="121">
        <f t="shared" si="24"/>
        <v>99.949571356530512</v>
      </c>
      <c r="F85" s="58">
        <v>24</v>
      </c>
      <c r="G85" s="121">
        <f t="shared" si="13"/>
        <v>1.2108980827447022</v>
      </c>
      <c r="H85" s="58">
        <f t="shared" si="14"/>
        <v>1958</v>
      </c>
      <c r="I85" s="121">
        <f t="shared" si="15"/>
        <v>98.789101917255294</v>
      </c>
      <c r="J85" s="58">
        <v>0</v>
      </c>
      <c r="K85" s="121">
        <f t="shared" si="16"/>
        <v>0</v>
      </c>
      <c r="L85" s="58">
        <v>1126</v>
      </c>
      <c r="M85" s="121">
        <f t="shared" si="17"/>
        <v>57.507660878447396</v>
      </c>
      <c r="N85" s="58">
        <v>0</v>
      </c>
      <c r="O85" s="121">
        <f t="shared" si="18"/>
        <v>0</v>
      </c>
      <c r="P85" s="58">
        <v>45</v>
      </c>
      <c r="Q85" s="121">
        <f t="shared" si="19"/>
        <v>2.2982635342185902</v>
      </c>
      <c r="R85" s="58">
        <v>475</v>
      </c>
      <c r="S85" s="121">
        <f t="shared" si="20"/>
        <v>24.259448416751788</v>
      </c>
      <c r="T85" s="58">
        <v>312</v>
      </c>
      <c r="U85" s="121">
        <f t="shared" si="21"/>
        <v>15.934627170582226</v>
      </c>
      <c r="V85" s="58">
        <v>0</v>
      </c>
      <c r="W85" s="121">
        <f t="shared" si="22"/>
        <v>0</v>
      </c>
      <c r="X85" s="58">
        <v>0</v>
      </c>
      <c r="Y85" s="122">
        <f t="shared" si="23"/>
        <v>0</v>
      </c>
      <c r="Z85" s="118"/>
    </row>
    <row r="86" spans="1:26" x14ac:dyDescent="0.25">
      <c r="A86" s="126"/>
      <c r="B86" s="89"/>
      <c r="C86" s="89"/>
      <c r="D86" s="89"/>
      <c r="E86" s="127"/>
      <c r="F86" s="89"/>
      <c r="G86" s="127"/>
      <c r="H86" s="89"/>
      <c r="I86" s="128"/>
      <c r="J86" s="89"/>
      <c r="K86" s="128"/>
      <c r="L86" s="89"/>
      <c r="M86" s="128"/>
      <c r="N86" s="89"/>
      <c r="O86" s="128"/>
      <c r="P86" s="89"/>
      <c r="Q86" s="128"/>
      <c r="R86" s="89"/>
      <c r="S86" s="128"/>
      <c r="T86" s="89"/>
      <c r="U86" s="128"/>
      <c r="V86" s="89"/>
      <c r="W86" s="128"/>
      <c r="X86" s="89"/>
      <c r="Y86" s="129"/>
      <c r="Z86" s="118"/>
    </row>
    <row r="87" spans="1:26" x14ac:dyDescent="0.25">
      <c r="A87" s="120" t="s">
        <v>203</v>
      </c>
      <c r="B87" s="58" t="s">
        <v>204</v>
      </c>
      <c r="C87" s="58">
        <v>2379</v>
      </c>
      <c r="D87" s="58">
        <v>2373</v>
      </c>
      <c r="E87" s="121">
        <f t="shared" si="24"/>
        <v>99.747793190416147</v>
      </c>
      <c r="F87" s="58">
        <v>29</v>
      </c>
      <c r="G87" s="121">
        <f t="shared" si="13"/>
        <v>1.2220817530552044</v>
      </c>
      <c r="H87" s="58">
        <f t="shared" si="14"/>
        <v>2344</v>
      </c>
      <c r="I87" s="121">
        <f t="shared" si="15"/>
        <v>98.777918246944793</v>
      </c>
      <c r="J87" s="58">
        <v>0</v>
      </c>
      <c r="K87" s="121">
        <f t="shared" si="16"/>
        <v>0</v>
      </c>
      <c r="L87" s="58">
        <v>1842</v>
      </c>
      <c r="M87" s="121">
        <f t="shared" si="17"/>
        <v>78.583617747440272</v>
      </c>
      <c r="N87" s="58">
        <v>1</v>
      </c>
      <c r="O87" s="121">
        <f t="shared" si="18"/>
        <v>4.2662116040955635E-2</v>
      </c>
      <c r="P87" s="58">
        <v>1</v>
      </c>
      <c r="Q87" s="121">
        <f t="shared" si="19"/>
        <v>4.2662116040955635E-2</v>
      </c>
      <c r="R87" s="58">
        <v>396</v>
      </c>
      <c r="S87" s="121">
        <f t="shared" si="20"/>
        <v>16.89419795221843</v>
      </c>
      <c r="T87" s="58">
        <v>102</v>
      </c>
      <c r="U87" s="121">
        <f t="shared" si="21"/>
        <v>4.3515358361774741</v>
      </c>
      <c r="V87" s="58">
        <v>2</v>
      </c>
      <c r="W87" s="121">
        <f t="shared" si="22"/>
        <v>8.5324232081911269E-2</v>
      </c>
      <c r="X87" s="58">
        <v>0</v>
      </c>
      <c r="Y87" s="122">
        <f t="shared" si="23"/>
        <v>0</v>
      </c>
      <c r="Z87" s="118"/>
    </row>
    <row r="88" spans="1:26" x14ac:dyDescent="0.25">
      <c r="A88" s="44"/>
      <c r="B88" s="58" t="s">
        <v>205</v>
      </c>
      <c r="C88" s="58">
        <v>2504</v>
      </c>
      <c r="D88" s="58">
        <v>2501</v>
      </c>
      <c r="E88" s="121">
        <f t="shared" si="24"/>
        <v>99.88019169329074</v>
      </c>
      <c r="F88" s="58">
        <v>32</v>
      </c>
      <c r="G88" s="121">
        <f t="shared" si="13"/>
        <v>1.2794882047181129</v>
      </c>
      <c r="H88" s="58">
        <f t="shared" si="14"/>
        <v>2469</v>
      </c>
      <c r="I88" s="121">
        <f t="shared" si="15"/>
        <v>98.720511795281894</v>
      </c>
      <c r="J88" s="58">
        <v>0</v>
      </c>
      <c r="K88" s="121">
        <f t="shared" si="16"/>
        <v>0</v>
      </c>
      <c r="L88" s="58">
        <v>2038</v>
      </c>
      <c r="M88" s="121">
        <f t="shared" si="17"/>
        <v>82.543539894694206</v>
      </c>
      <c r="N88" s="58">
        <v>2</v>
      </c>
      <c r="O88" s="121">
        <f t="shared" si="18"/>
        <v>8.1004455245038479E-2</v>
      </c>
      <c r="P88" s="58">
        <v>1</v>
      </c>
      <c r="Q88" s="121">
        <f t="shared" si="19"/>
        <v>4.0502227622519239E-2</v>
      </c>
      <c r="R88" s="58">
        <v>348</v>
      </c>
      <c r="S88" s="121">
        <f t="shared" si="20"/>
        <v>14.094775212636694</v>
      </c>
      <c r="T88" s="58">
        <v>79</v>
      </c>
      <c r="U88" s="121">
        <f t="shared" si="21"/>
        <v>3.1996759821790199</v>
      </c>
      <c r="V88" s="58">
        <v>1</v>
      </c>
      <c r="W88" s="121">
        <f t="shared" si="22"/>
        <v>4.0502227622519239E-2</v>
      </c>
      <c r="X88" s="58">
        <v>0</v>
      </c>
      <c r="Y88" s="122">
        <f t="shared" si="23"/>
        <v>0</v>
      </c>
      <c r="Z88" s="118"/>
    </row>
    <row r="89" spans="1:26" x14ac:dyDescent="0.25">
      <c r="A89" s="44"/>
      <c r="B89" s="58" t="s">
        <v>206</v>
      </c>
      <c r="C89" s="58">
        <v>2421</v>
      </c>
      <c r="D89" s="58">
        <v>2417</v>
      </c>
      <c r="E89" s="121">
        <f t="shared" si="24"/>
        <v>99.834779016935144</v>
      </c>
      <c r="F89" s="58">
        <v>20</v>
      </c>
      <c r="G89" s="121">
        <f t="shared" si="13"/>
        <v>0.82747207281754243</v>
      </c>
      <c r="H89" s="58">
        <f t="shared" si="14"/>
        <v>2397</v>
      </c>
      <c r="I89" s="121">
        <f t="shared" si="15"/>
        <v>99.172527927182458</v>
      </c>
      <c r="J89" s="58">
        <v>0</v>
      </c>
      <c r="K89" s="121">
        <f t="shared" si="16"/>
        <v>0</v>
      </c>
      <c r="L89" s="58">
        <v>1964</v>
      </c>
      <c r="M89" s="121">
        <f t="shared" si="17"/>
        <v>81.935753024614101</v>
      </c>
      <c r="N89" s="58">
        <v>0</v>
      </c>
      <c r="O89" s="121">
        <f t="shared" si="18"/>
        <v>0</v>
      </c>
      <c r="P89" s="58">
        <v>14</v>
      </c>
      <c r="Q89" s="121">
        <f t="shared" si="19"/>
        <v>0.58406341259908223</v>
      </c>
      <c r="R89" s="58">
        <v>220</v>
      </c>
      <c r="S89" s="121">
        <f t="shared" si="20"/>
        <v>9.1781393408427192</v>
      </c>
      <c r="T89" s="58">
        <v>199</v>
      </c>
      <c r="U89" s="121">
        <f t="shared" si="21"/>
        <v>8.3020442219440973</v>
      </c>
      <c r="V89" s="58">
        <v>0</v>
      </c>
      <c r="W89" s="121">
        <f t="shared" si="22"/>
        <v>0</v>
      </c>
      <c r="X89" s="58">
        <v>0</v>
      </c>
      <c r="Y89" s="122">
        <f t="shared" si="23"/>
        <v>0</v>
      </c>
      <c r="Z89" s="118"/>
    </row>
    <row r="90" spans="1:26" x14ac:dyDescent="0.25">
      <c r="A90" s="44"/>
      <c r="B90" s="58" t="s">
        <v>207</v>
      </c>
      <c r="C90" s="58">
        <v>2725</v>
      </c>
      <c r="D90" s="58">
        <v>2725</v>
      </c>
      <c r="E90" s="121">
        <f t="shared" si="24"/>
        <v>100</v>
      </c>
      <c r="F90" s="58">
        <v>31</v>
      </c>
      <c r="G90" s="121">
        <f t="shared" si="13"/>
        <v>1.1376146788990826</v>
      </c>
      <c r="H90" s="58">
        <f t="shared" si="14"/>
        <v>2694</v>
      </c>
      <c r="I90" s="121">
        <f t="shared" si="15"/>
        <v>98.862385321100916</v>
      </c>
      <c r="J90" s="58">
        <v>0</v>
      </c>
      <c r="K90" s="121">
        <f t="shared" si="16"/>
        <v>0</v>
      </c>
      <c r="L90" s="58">
        <v>2071</v>
      </c>
      <c r="M90" s="121">
        <f t="shared" si="17"/>
        <v>76.87453600593912</v>
      </c>
      <c r="N90" s="58">
        <v>14</v>
      </c>
      <c r="O90" s="121">
        <f t="shared" si="18"/>
        <v>0.5196733481811433</v>
      </c>
      <c r="P90" s="58">
        <v>4</v>
      </c>
      <c r="Q90" s="121">
        <f t="shared" si="19"/>
        <v>0.14847809948032664</v>
      </c>
      <c r="R90" s="58">
        <v>487</v>
      </c>
      <c r="S90" s="121">
        <f t="shared" si="20"/>
        <v>18.07720861172977</v>
      </c>
      <c r="T90" s="58">
        <v>118</v>
      </c>
      <c r="U90" s="121">
        <f t="shared" si="21"/>
        <v>4.380103934669636</v>
      </c>
      <c r="V90" s="58">
        <v>0</v>
      </c>
      <c r="W90" s="121">
        <f t="shared" si="22"/>
        <v>0</v>
      </c>
      <c r="X90" s="58">
        <v>0</v>
      </c>
      <c r="Y90" s="122">
        <f t="shared" si="23"/>
        <v>0</v>
      </c>
      <c r="Z90" s="118"/>
    </row>
    <row r="91" spans="1:26" x14ac:dyDescent="0.25">
      <c r="A91" s="44"/>
      <c r="B91" s="58" t="s">
        <v>208</v>
      </c>
      <c r="C91" s="58">
        <v>2281</v>
      </c>
      <c r="D91" s="58">
        <v>2277</v>
      </c>
      <c r="E91" s="121">
        <f t="shared" si="24"/>
        <v>99.824638316527839</v>
      </c>
      <c r="F91" s="58">
        <v>13</v>
      </c>
      <c r="G91" s="121">
        <f t="shared" si="13"/>
        <v>0.57092665788317964</v>
      </c>
      <c r="H91" s="58">
        <f t="shared" si="14"/>
        <v>2264</v>
      </c>
      <c r="I91" s="121">
        <f t="shared" si="15"/>
        <v>99.429073342116823</v>
      </c>
      <c r="J91" s="58">
        <v>0</v>
      </c>
      <c r="K91" s="121">
        <f t="shared" si="16"/>
        <v>0</v>
      </c>
      <c r="L91" s="58">
        <v>1544</v>
      </c>
      <c r="M91" s="121">
        <f t="shared" si="17"/>
        <v>68.197879858657245</v>
      </c>
      <c r="N91" s="58">
        <v>9</v>
      </c>
      <c r="O91" s="121">
        <f t="shared" si="18"/>
        <v>0.39752650176678445</v>
      </c>
      <c r="P91" s="58">
        <v>1</v>
      </c>
      <c r="Q91" s="121">
        <f t="shared" si="19"/>
        <v>4.4169611307420496E-2</v>
      </c>
      <c r="R91" s="58">
        <v>497</v>
      </c>
      <c r="S91" s="121">
        <f t="shared" si="20"/>
        <v>21.952296819787986</v>
      </c>
      <c r="T91" s="58">
        <v>212</v>
      </c>
      <c r="U91" s="121">
        <f t="shared" si="21"/>
        <v>9.3639575971731457</v>
      </c>
      <c r="V91" s="58">
        <v>1</v>
      </c>
      <c r="W91" s="121">
        <f t="shared" si="22"/>
        <v>4.4169611307420496E-2</v>
      </c>
      <c r="X91" s="58">
        <v>0</v>
      </c>
      <c r="Y91" s="122">
        <f t="shared" si="23"/>
        <v>0</v>
      </c>
      <c r="Z91" s="118"/>
    </row>
    <row r="92" spans="1:26" x14ac:dyDescent="0.25">
      <c r="A92" s="126"/>
      <c r="B92" s="89"/>
      <c r="C92" s="89"/>
      <c r="D92" s="89"/>
      <c r="E92" s="127"/>
      <c r="F92" s="89"/>
      <c r="G92" s="127"/>
      <c r="H92" s="89"/>
      <c r="I92" s="128"/>
      <c r="J92" s="89"/>
      <c r="K92" s="128"/>
      <c r="L92" s="89"/>
      <c r="M92" s="128"/>
      <c r="N92" s="89"/>
      <c r="O92" s="128"/>
      <c r="P92" s="89"/>
      <c r="Q92" s="128"/>
      <c r="R92" s="89"/>
      <c r="S92" s="128"/>
      <c r="T92" s="89"/>
      <c r="U92" s="128"/>
      <c r="V92" s="89"/>
      <c r="W92" s="128"/>
      <c r="X92" s="89"/>
      <c r="Y92" s="129"/>
      <c r="Z92" s="118"/>
    </row>
    <row r="93" spans="1:26" x14ac:dyDescent="0.25">
      <c r="A93" s="120" t="s">
        <v>209</v>
      </c>
      <c r="B93" s="58" t="s">
        <v>210</v>
      </c>
      <c r="C93" s="58">
        <v>1888</v>
      </c>
      <c r="D93" s="58">
        <v>1885</v>
      </c>
      <c r="E93" s="121">
        <f t="shared" si="24"/>
        <v>99.841101694915253</v>
      </c>
      <c r="F93" s="58">
        <v>18</v>
      </c>
      <c r="G93" s="121">
        <f t="shared" si="13"/>
        <v>0.95490716180371349</v>
      </c>
      <c r="H93" s="58">
        <f t="shared" si="14"/>
        <v>1867</v>
      </c>
      <c r="I93" s="121">
        <f t="shared" si="15"/>
        <v>99.045092838196283</v>
      </c>
      <c r="J93" s="58">
        <v>1</v>
      </c>
      <c r="K93" s="121">
        <f t="shared" si="16"/>
        <v>5.3561863952865559E-2</v>
      </c>
      <c r="L93" s="58">
        <v>1344</v>
      </c>
      <c r="M93" s="121">
        <f t="shared" si="17"/>
        <v>71.987145152651308</v>
      </c>
      <c r="N93" s="58">
        <v>18</v>
      </c>
      <c r="O93" s="121">
        <f t="shared" si="18"/>
        <v>0.96411355115158004</v>
      </c>
      <c r="P93" s="58">
        <v>7</v>
      </c>
      <c r="Q93" s="121">
        <f t="shared" si="19"/>
        <v>0.37493304767005892</v>
      </c>
      <c r="R93" s="58">
        <v>222</v>
      </c>
      <c r="S93" s="121">
        <f t="shared" si="20"/>
        <v>11.890733797536154</v>
      </c>
      <c r="T93" s="58">
        <v>270</v>
      </c>
      <c r="U93" s="121">
        <f t="shared" si="21"/>
        <v>14.461703267273702</v>
      </c>
      <c r="V93" s="58">
        <v>2</v>
      </c>
      <c r="W93" s="121">
        <f t="shared" si="22"/>
        <v>0.10712372790573112</v>
      </c>
      <c r="X93" s="58">
        <v>3</v>
      </c>
      <c r="Y93" s="122">
        <f t="shared" si="23"/>
        <v>0.16068559185859668</v>
      </c>
      <c r="Z93" s="118"/>
    </row>
    <row r="94" spans="1:26" x14ac:dyDescent="0.25">
      <c r="A94" s="44"/>
      <c r="B94" s="58" t="s">
        <v>211</v>
      </c>
      <c r="C94" s="58">
        <v>1399</v>
      </c>
      <c r="D94" s="58">
        <v>1399</v>
      </c>
      <c r="E94" s="121">
        <f t="shared" si="24"/>
        <v>100</v>
      </c>
      <c r="F94" s="58">
        <v>25</v>
      </c>
      <c r="G94" s="121">
        <f t="shared" si="13"/>
        <v>1.7869907076483202</v>
      </c>
      <c r="H94" s="58">
        <f t="shared" si="14"/>
        <v>1374</v>
      </c>
      <c r="I94" s="121">
        <f t="shared" si="15"/>
        <v>98.213009292351686</v>
      </c>
      <c r="J94" s="58">
        <v>0</v>
      </c>
      <c r="K94" s="121">
        <f t="shared" si="16"/>
        <v>0</v>
      </c>
      <c r="L94" s="58">
        <v>936</v>
      </c>
      <c r="M94" s="121">
        <f t="shared" si="17"/>
        <v>68.122270742358083</v>
      </c>
      <c r="N94" s="58">
        <v>11</v>
      </c>
      <c r="O94" s="121">
        <f t="shared" si="18"/>
        <v>0.80058224163027658</v>
      </c>
      <c r="P94" s="58">
        <v>0</v>
      </c>
      <c r="Q94" s="121">
        <f t="shared" si="19"/>
        <v>0</v>
      </c>
      <c r="R94" s="58">
        <v>208</v>
      </c>
      <c r="S94" s="121">
        <f t="shared" si="20"/>
        <v>15.138282387190683</v>
      </c>
      <c r="T94" s="58">
        <v>219</v>
      </c>
      <c r="U94" s="121">
        <f t="shared" si="21"/>
        <v>15.93886462882096</v>
      </c>
      <c r="V94" s="58">
        <v>0</v>
      </c>
      <c r="W94" s="121">
        <f t="shared" si="22"/>
        <v>0</v>
      </c>
      <c r="X94" s="58">
        <v>0</v>
      </c>
      <c r="Y94" s="122">
        <f t="shared" si="23"/>
        <v>0</v>
      </c>
      <c r="Z94" s="118"/>
    </row>
    <row r="95" spans="1:26" x14ac:dyDescent="0.25">
      <c r="A95" s="44"/>
      <c r="B95" s="58" t="s">
        <v>212</v>
      </c>
      <c r="C95" s="58">
        <v>1528</v>
      </c>
      <c r="D95" s="58">
        <v>1526</v>
      </c>
      <c r="E95" s="121">
        <f t="shared" si="24"/>
        <v>99.869109947643977</v>
      </c>
      <c r="F95" s="58">
        <v>21</v>
      </c>
      <c r="G95" s="121">
        <f t="shared" si="13"/>
        <v>1.3761467889908257</v>
      </c>
      <c r="H95" s="58">
        <f t="shared" si="14"/>
        <v>1505</v>
      </c>
      <c r="I95" s="121">
        <f t="shared" si="15"/>
        <v>98.623853211009177</v>
      </c>
      <c r="J95" s="58">
        <v>0</v>
      </c>
      <c r="K95" s="121">
        <f t="shared" si="16"/>
        <v>0</v>
      </c>
      <c r="L95" s="58">
        <v>1003</v>
      </c>
      <c r="M95" s="121">
        <f t="shared" si="17"/>
        <v>66.644518272425245</v>
      </c>
      <c r="N95" s="58">
        <v>15</v>
      </c>
      <c r="O95" s="121">
        <f t="shared" si="18"/>
        <v>0.99667774086378735</v>
      </c>
      <c r="P95" s="58">
        <v>3</v>
      </c>
      <c r="Q95" s="121">
        <f t="shared" si="19"/>
        <v>0.19933554817275748</v>
      </c>
      <c r="R95" s="58">
        <v>236</v>
      </c>
      <c r="S95" s="121">
        <f t="shared" si="20"/>
        <v>15.681063122923588</v>
      </c>
      <c r="T95" s="58">
        <v>245</v>
      </c>
      <c r="U95" s="121">
        <f t="shared" si="21"/>
        <v>16.279069767441861</v>
      </c>
      <c r="V95" s="58">
        <v>0</v>
      </c>
      <c r="W95" s="121">
        <f t="shared" si="22"/>
        <v>0</v>
      </c>
      <c r="X95" s="58">
        <v>3</v>
      </c>
      <c r="Y95" s="122">
        <f t="shared" si="23"/>
        <v>0.19933554817275748</v>
      </c>
      <c r="Z95" s="118"/>
    </row>
    <row r="96" spans="1:26" x14ac:dyDescent="0.25">
      <c r="A96" s="44"/>
      <c r="B96" s="58" t="s">
        <v>213</v>
      </c>
      <c r="C96" s="58">
        <v>2519</v>
      </c>
      <c r="D96" s="58">
        <v>2516</v>
      </c>
      <c r="E96" s="121">
        <f t="shared" si="24"/>
        <v>99.880905121079792</v>
      </c>
      <c r="F96" s="58">
        <v>30</v>
      </c>
      <c r="G96" s="121">
        <f t="shared" si="13"/>
        <v>1.192368839427663</v>
      </c>
      <c r="H96" s="58">
        <f t="shared" si="14"/>
        <v>2486</v>
      </c>
      <c r="I96" s="121">
        <f t="shared" si="15"/>
        <v>98.807631160572342</v>
      </c>
      <c r="J96" s="58">
        <v>1</v>
      </c>
      <c r="K96" s="121">
        <f t="shared" si="16"/>
        <v>4.0225261464199517E-2</v>
      </c>
      <c r="L96" s="58">
        <v>1943</v>
      </c>
      <c r="M96" s="121">
        <f t="shared" si="17"/>
        <v>78.157683024939658</v>
      </c>
      <c r="N96" s="58">
        <v>10</v>
      </c>
      <c r="O96" s="121">
        <f t="shared" si="18"/>
        <v>0.40225261464199519</v>
      </c>
      <c r="P96" s="58">
        <v>9</v>
      </c>
      <c r="Q96" s="121">
        <f t="shared" si="19"/>
        <v>0.36202735317779566</v>
      </c>
      <c r="R96" s="58">
        <v>209</v>
      </c>
      <c r="S96" s="121">
        <f t="shared" si="20"/>
        <v>8.4070796460176993</v>
      </c>
      <c r="T96" s="58">
        <v>297</v>
      </c>
      <c r="U96" s="121">
        <f t="shared" si="21"/>
        <v>11.946902654867257</v>
      </c>
      <c r="V96" s="58">
        <v>0</v>
      </c>
      <c r="W96" s="121">
        <f t="shared" si="22"/>
        <v>0</v>
      </c>
      <c r="X96" s="58">
        <v>17</v>
      </c>
      <c r="Y96" s="122">
        <f t="shared" si="23"/>
        <v>0.68382944489139175</v>
      </c>
      <c r="Z96" s="118"/>
    </row>
    <row r="97" spans="1:26" x14ac:dyDescent="0.25">
      <c r="A97" s="44"/>
      <c r="B97" s="58" t="s">
        <v>214</v>
      </c>
      <c r="C97" s="58">
        <v>1980</v>
      </c>
      <c r="D97" s="58">
        <v>1977</v>
      </c>
      <c r="E97" s="121">
        <f t="shared" si="24"/>
        <v>99.848484848484844</v>
      </c>
      <c r="F97" s="58">
        <v>19</v>
      </c>
      <c r="G97" s="121">
        <f t="shared" si="13"/>
        <v>0.96105209914011125</v>
      </c>
      <c r="H97" s="58">
        <f t="shared" si="14"/>
        <v>1958</v>
      </c>
      <c r="I97" s="121">
        <f t="shared" si="15"/>
        <v>99.038947900859895</v>
      </c>
      <c r="J97" s="58">
        <v>0</v>
      </c>
      <c r="K97" s="121">
        <f t="shared" si="16"/>
        <v>0</v>
      </c>
      <c r="L97" s="58">
        <v>1511</v>
      </c>
      <c r="M97" s="121">
        <f t="shared" si="17"/>
        <v>77.170582226762008</v>
      </c>
      <c r="N97" s="58">
        <v>13</v>
      </c>
      <c r="O97" s="121">
        <f t="shared" si="18"/>
        <v>0.66394279877425944</v>
      </c>
      <c r="P97" s="58">
        <v>0</v>
      </c>
      <c r="Q97" s="121">
        <f t="shared" si="19"/>
        <v>0</v>
      </c>
      <c r="R97" s="58">
        <v>226</v>
      </c>
      <c r="S97" s="121">
        <f t="shared" si="20"/>
        <v>11.542390194075587</v>
      </c>
      <c r="T97" s="58">
        <v>208</v>
      </c>
      <c r="U97" s="121">
        <f t="shared" si="21"/>
        <v>10.623084780388151</v>
      </c>
      <c r="V97" s="58">
        <v>0</v>
      </c>
      <c r="W97" s="121">
        <f t="shared" si="22"/>
        <v>0</v>
      </c>
      <c r="X97" s="58">
        <v>0</v>
      </c>
      <c r="Y97" s="122">
        <f t="shared" si="23"/>
        <v>0</v>
      </c>
      <c r="Z97" s="118"/>
    </row>
    <row r="98" spans="1:26" x14ac:dyDescent="0.25">
      <c r="A98" s="130"/>
      <c r="B98" s="131" t="s">
        <v>215</v>
      </c>
      <c r="C98" s="132">
        <v>2558</v>
      </c>
      <c r="D98" s="132">
        <v>2556</v>
      </c>
      <c r="E98" s="133">
        <f t="shared" si="24"/>
        <v>99.921813917122748</v>
      </c>
      <c r="F98" s="132">
        <v>16</v>
      </c>
      <c r="G98" s="133">
        <f t="shared" si="13"/>
        <v>0.6259780907668232</v>
      </c>
      <c r="H98" s="132">
        <f>D98-F98</f>
        <v>2540</v>
      </c>
      <c r="I98" s="133">
        <f t="shared" si="15"/>
        <v>99.374021909233178</v>
      </c>
      <c r="J98" s="132">
        <v>0</v>
      </c>
      <c r="K98" s="133">
        <f t="shared" si="16"/>
        <v>0</v>
      </c>
      <c r="L98" s="132">
        <v>1984</v>
      </c>
      <c r="M98" s="133">
        <f t="shared" si="17"/>
        <v>78.110236220472444</v>
      </c>
      <c r="N98" s="132">
        <v>13</v>
      </c>
      <c r="O98" s="133">
        <f t="shared" si="18"/>
        <v>0.51181102362204722</v>
      </c>
      <c r="P98" s="132">
        <v>12</v>
      </c>
      <c r="Q98" s="133">
        <f t="shared" si="19"/>
        <v>0.47244094488188976</v>
      </c>
      <c r="R98" s="132">
        <v>249</v>
      </c>
      <c r="S98" s="133">
        <f t="shared" si="20"/>
        <v>9.8031496062992129</v>
      </c>
      <c r="T98" s="132">
        <v>253</v>
      </c>
      <c r="U98" s="133">
        <f t="shared" si="21"/>
        <v>9.9606299212598426</v>
      </c>
      <c r="V98" s="132">
        <v>0</v>
      </c>
      <c r="W98" s="133">
        <f t="shared" si="22"/>
        <v>0</v>
      </c>
      <c r="X98" s="132">
        <v>29</v>
      </c>
      <c r="Y98" s="134">
        <f t="shared" si="23"/>
        <v>1.1417322834645669</v>
      </c>
      <c r="Z98" s="118"/>
    </row>
    <row r="99" spans="1:26" ht="30" customHeight="1" thickBot="1" x14ac:dyDescent="0.3">
      <c r="A99" s="511" t="s">
        <v>216</v>
      </c>
      <c r="B99" s="512"/>
      <c r="C99" s="135">
        <f>SUM(C13:C98)</f>
        <v>154607</v>
      </c>
      <c r="D99" s="135">
        <f>SUM(D13:D98)</f>
        <v>154379</v>
      </c>
      <c r="E99" s="136">
        <f>D99*100/C99</f>
        <v>99.852529316266398</v>
      </c>
      <c r="F99" s="135">
        <f>SUM(F13:F98)</f>
        <v>1711</v>
      </c>
      <c r="G99" s="136">
        <f t="shared" si="13"/>
        <v>1.1083113635921984</v>
      </c>
      <c r="H99" s="135">
        <f>SUM(H13:H98)</f>
        <v>152668</v>
      </c>
      <c r="I99" s="136">
        <f>H99*100/D99</f>
        <v>98.891688636407807</v>
      </c>
      <c r="J99" s="135">
        <f>SUM(J13:J98)</f>
        <v>33</v>
      </c>
      <c r="K99" s="136">
        <f t="shared" si="16"/>
        <v>2.1615531742080855E-2</v>
      </c>
      <c r="L99" s="135">
        <f>SUM(L13:L98)</f>
        <v>113424</v>
      </c>
      <c r="M99" s="136">
        <f t="shared" si="17"/>
        <v>74.294547645872086</v>
      </c>
      <c r="N99" s="135">
        <f>SUM(N13:N98)</f>
        <v>643</v>
      </c>
      <c r="O99" s="136">
        <f t="shared" si="18"/>
        <v>0.42117536091387847</v>
      </c>
      <c r="P99" s="135">
        <f>SUM(P13:P98)</f>
        <v>373</v>
      </c>
      <c r="Q99" s="136">
        <f t="shared" si="19"/>
        <v>0.2443210102968533</v>
      </c>
      <c r="R99" s="135">
        <f>SUM(R13:R98)</f>
        <v>24571</v>
      </c>
      <c r="S99" s="136">
        <f t="shared" si="20"/>
        <v>16.094400922262686</v>
      </c>
      <c r="T99" s="135">
        <f>SUM(T13:T98)</f>
        <v>13388</v>
      </c>
      <c r="U99" s="136">
        <f t="shared" si="21"/>
        <v>8.769355726150863</v>
      </c>
      <c r="V99" s="135">
        <f>SUM(V13:V98)</f>
        <v>95</v>
      </c>
      <c r="W99" s="136">
        <f t="shared" si="22"/>
        <v>6.222653077265701E-2</v>
      </c>
      <c r="X99" s="135">
        <f>SUM(X13:X98)</f>
        <v>141</v>
      </c>
      <c r="Y99" s="137">
        <f t="shared" si="23"/>
        <v>9.2357271988890932E-2</v>
      </c>
    </row>
    <row r="100" spans="1:26" ht="15.75" thickTop="1" x14ac:dyDescent="0.25"/>
  </sheetData>
  <mergeCells count="16">
    <mergeCell ref="A99:B99"/>
    <mergeCell ref="F3:L3"/>
    <mergeCell ref="F4:L4"/>
    <mergeCell ref="F5:L5"/>
    <mergeCell ref="F6:L6"/>
    <mergeCell ref="D8:S8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Y11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8"/>
  <sheetViews>
    <sheetView topLeftCell="A84" workbookViewId="0">
      <selection activeCell="N4" sqref="N4"/>
    </sheetView>
  </sheetViews>
  <sheetFormatPr defaultRowHeight="15" x14ac:dyDescent="0.25"/>
  <cols>
    <col min="1" max="1" width="10.5703125" customWidth="1"/>
    <col min="2" max="2" width="13" customWidth="1"/>
    <col min="3" max="3" width="12.42578125" customWidth="1"/>
    <col min="4" max="4" width="8.7109375" customWidth="1"/>
    <col min="5" max="5" width="7.7109375" customWidth="1"/>
    <col min="6" max="6" width="7.85546875" customWidth="1"/>
    <col min="7" max="7" width="7" customWidth="1"/>
    <col min="8" max="8" width="8.42578125" customWidth="1"/>
    <col min="9" max="9" width="7.42578125" customWidth="1"/>
    <col min="10" max="10" width="6.7109375" customWidth="1"/>
    <col min="11" max="11" width="7.140625" customWidth="1"/>
    <col min="12" max="12" width="8.7109375" customWidth="1"/>
    <col min="13" max="14" width="7.42578125" customWidth="1"/>
    <col min="15" max="15" width="6.28515625" customWidth="1"/>
    <col min="16" max="16" width="7.140625" customWidth="1"/>
    <col min="17" max="17" width="5.7109375" customWidth="1"/>
    <col min="18" max="18" width="6.7109375" customWidth="1"/>
    <col min="19" max="19" width="7.85546875" customWidth="1"/>
    <col min="20" max="20" width="7.28515625" customWidth="1"/>
    <col min="21" max="21" width="6.42578125" customWidth="1"/>
    <col min="22" max="22" width="7.42578125" customWidth="1"/>
    <col min="23" max="23" width="5.85546875" customWidth="1"/>
    <col min="24" max="24" width="6.140625" customWidth="1"/>
    <col min="25" max="25" width="7.7109375" customWidth="1"/>
  </cols>
  <sheetData>
    <row r="2" spans="1:25" x14ac:dyDescent="0.25">
      <c r="A2" s="118"/>
    </row>
    <row r="3" spans="1:25" ht="15.75" x14ac:dyDescent="0.25">
      <c r="A3" s="118"/>
      <c r="B3" s="1"/>
      <c r="C3" s="2"/>
      <c r="D3" s="3"/>
      <c r="E3" s="3"/>
      <c r="F3" s="3"/>
      <c r="G3" s="4"/>
      <c r="H3" s="4"/>
      <c r="I3" s="4"/>
      <c r="J3" s="4"/>
      <c r="K3" s="3"/>
      <c r="L3" s="3"/>
      <c r="M3" s="4"/>
      <c r="N3" s="3"/>
      <c r="O3" s="3"/>
      <c r="P3" s="3"/>
      <c r="Q3" s="3"/>
      <c r="R3" s="3"/>
      <c r="S3" s="4"/>
      <c r="T3" s="3"/>
      <c r="U3" s="4"/>
      <c r="V3" s="3"/>
      <c r="W3" s="3"/>
    </row>
    <row r="4" spans="1:25" ht="18.75" x14ac:dyDescent="0.3">
      <c r="A4" s="118"/>
      <c r="B4" s="1"/>
      <c r="C4" s="2"/>
      <c r="D4" s="29"/>
      <c r="E4" s="27"/>
      <c r="F4" s="495" t="s">
        <v>0</v>
      </c>
      <c r="G4" s="495"/>
      <c r="H4" s="495"/>
      <c r="I4" s="495"/>
      <c r="J4" s="495"/>
      <c r="K4" s="495"/>
      <c r="L4" s="495"/>
      <c r="M4" s="28"/>
      <c r="N4" s="27"/>
      <c r="O4" s="27"/>
      <c r="P4" s="27"/>
      <c r="Q4" s="27"/>
      <c r="R4" s="27"/>
      <c r="S4" s="28"/>
      <c r="T4" s="3"/>
      <c r="U4" s="4"/>
      <c r="V4" s="3"/>
      <c r="W4" s="3"/>
    </row>
    <row r="5" spans="1:25" ht="15.75" x14ac:dyDescent="0.25">
      <c r="A5" s="118"/>
      <c r="B5" s="1"/>
      <c r="C5" s="2"/>
      <c r="D5" s="29"/>
      <c r="E5" s="27"/>
      <c r="F5" s="496" t="s">
        <v>1</v>
      </c>
      <c r="G5" s="496"/>
      <c r="H5" s="496"/>
      <c r="I5" s="496"/>
      <c r="J5" s="496"/>
      <c r="K5" s="496"/>
      <c r="L5" s="496"/>
      <c r="M5" s="28"/>
      <c r="N5" s="27"/>
      <c r="O5" s="27"/>
      <c r="P5" s="27"/>
      <c r="Q5" s="27"/>
      <c r="R5" s="27"/>
      <c r="S5" s="28"/>
      <c r="T5" s="3"/>
      <c r="U5" s="4"/>
      <c r="V5" s="3"/>
      <c r="W5" s="3"/>
    </row>
    <row r="6" spans="1:25" ht="15.75" x14ac:dyDescent="0.25">
      <c r="A6" s="118"/>
      <c r="B6" s="1"/>
      <c r="C6" s="2"/>
      <c r="D6" s="29"/>
      <c r="E6" s="27"/>
      <c r="F6" s="497" t="s">
        <v>2</v>
      </c>
      <c r="G6" s="497"/>
      <c r="H6" s="497"/>
      <c r="I6" s="497"/>
      <c r="J6" s="497"/>
      <c r="K6" s="497"/>
      <c r="L6" s="497"/>
      <c r="M6" s="28"/>
      <c r="N6" s="27"/>
      <c r="O6" s="27"/>
      <c r="P6" s="27"/>
      <c r="Q6" s="27"/>
      <c r="R6" s="27"/>
      <c r="S6" s="28"/>
      <c r="T6" s="3"/>
      <c r="U6" s="4"/>
      <c r="V6" s="3"/>
      <c r="W6" s="3"/>
    </row>
    <row r="7" spans="1:25" ht="15.75" x14ac:dyDescent="0.25">
      <c r="A7" s="118"/>
      <c r="B7" s="1"/>
      <c r="C7" s="2"/>
      <c r="D7" s="29"/>
      <c r="E7" s="27"/>
      <c r="F7" s="498" t="s">
        <v>305</v>
      </c>
      <c r="G7" s="498"/>
      <c r="H7" s="498"/>
      <c r="I7" s="498"/>
      <c r="J7" s="498"/>
      <c r="K7" s="498"/>
      <c r="L7" s="498"/>
      <c r="M7" s="28"/>
      <c r="N7" s="27"/>
      <c r="O7" s="27"/>
      <c r="P7" s="27"/>
      <c r="Q7" s="27"/>
      <c r="R7" s="27"/>
      <c r="S7" s="28"/>
      <c r="T7" s="3"/>
      <c r="U7" s="4"/>
      <c r="V7" s="3"/>
      <c r="W7" s="3"/>
    </row>
    <row r="8" spans="1:25" ht="15.75" x14ac:dyDescent="0.25">
      <c r="A8" s="118"/>
      <c r="B8" s="1"/>
      <c r="C8" s="2"/>
      <c r="D8" s="27"/>
      <c r="E8" s="27"/>
      <c r="F8" s="27"/>
      <c r="G8" s="28"/>
      <c r="H8" s="28"/>
      <c r="I8" s="28"/>
      <c r="J8" s="28"/>
      <c r="K8" s="27"/>
      <c r="L8" s="27"/>
      <c r="M8" s="28"/>
      <c r="N8" s="27"/>
      <c r="O8" s="27"/>
      <c r="P8" s="27"/>
      <c r="Q8" s="27"/>
      <c r="R8" s="27"/>
      <c r="S8" s="28"/>
      <c r="T8" s="3"/>
      <c r="U8" s="4"/>
      <c r="V8" s="3"/>
      <c r="W8" s="3"/>
    </row>
    <row r="9" spans="1:25" ht="15.75" x14ac:dyDescent="0.25">
      <c r="A9" s="118"/>
      <c r="B9" s="1"/>
      <c r="C9" s="2"/>
      <c r="D9" s="497" t="s">
        <v>4</v>
      </c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5"/>
      <c r="U9" s="6"/>
      <c r="V9" s="3"/>
      <c r="W9" s="3"/>
    </row>
    <row r="10" spans="1:25" ht="15.75" x14ac:dyDescent="0.25">
      <c r="A10" s="118"/>
      <c r="B10" s="1"/>
      <c r="C10" s="2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5"/>
      <c r="U10" s="6"/>
      <c r="V10" s="3"/>
      <c r="W10" s="3"/>
    </row>
    <row r="11" spans="1:25" ht="15.75" thickBot="1" x14ac:dyDescent="0.3">
      <c r="A11" s="118"/>
      <c r="B11" s="138"/>
    </row>
    <row r="12" spans="1:25" ht="15.75" thickTop="1" x14ac:dyDescent="0.25">
      <c r="A12" s="520" t="s">
        <v>5</v>
      </c>
      <c r="B12" s="507" t="s">
        <v>6</v>
      </c>
      <c r="C12" s="507" t="s">
        <v>7</v>
      </c>
      <c r="D12" s="509" t="s">
        <v>8</v>
      </c>
      <c r="E12" s="501" t="s">
        <v>9</v>
      </c>
      <c r="F12" s="501" t="s">
        <v>10</v>
      </c>
      <c r="G12" s="499" t="s">
        <v>9</v>
      </c>
      <c r="H12" s="501" t="s">
        <v>11</v>
      </c>
      <c r="I12" s="501" t="s">
        <v>9</v>
      </c>
      <c r="J12" s="503" t="s">
        <v>12</v>
      </c>
      <c r="K12" s="503"/>
      <c r="L12" s="503"/>
      <c r="M12" s="503"/>
      <c r="N12" s="503"/>
      <c r="O12" s="503"/>
      <c r="P12" s="503"/>
      <c r="Q12" s="503"/>
      <c r="R12" s="503"/>
      <c r="S12" s="503"/>
      <c r="T12" s="503"/>
      <c r="U12" s="503"/>
      <c r="V12" s="503"/>
      <c r="W12" s="503"/>
      <c r="X12" s="503"/>
      <c r="Y12" s="504"/>
    </row>
    <row r="13" spans="1:25" ht="73.5" customHeight="1" x14ac:dyDescent="0.25">
      <c r="A13" s="521"/>
      <c r="B13" s="514"/>
      <c r="C13" s="514"/>
      <c r="D13" s="515"/>
      <c r="E13" s="516"/>
      <c r="F13" s="516"/>
      <c r="G13" s="517"/>
      <c r="H13" s="516"/>
      <c r="I13" s="516"/>
      <c r="J13" s="30" t="s">
        <v>120</v>
      </c>
      <c r="K13" s="30" t="s">
        <v>9</v>
      </c>
      <c r="L13" s="30" t="s">
        <v>121</v>
      </c>
      <c r="M13" s="30" t="s">
        <v>9</v>
      </c>
      <c r="N13" s="30" t="s">
        <v>122</v>
      </c>
      <c r="O13" s="30" t="s">
        <v>9</v>
      </c>
      <c r="P13" s="30" t="s">
        <v>123</v>
      </c>
      <c r="Q13" s="30" t="s">
        <v>9</v>
      </c>
      <c r="R13" s="30" t="s">
        <v>124</v>
      </c>
      <c r="S13" s="30" t="s">
        <v>9</v>
      </c>
      <c r="T13" s="30" t="s">
        <v>125</v>
      </c>
      <c r="U13" s="30" t="s">
        <v>128</v>
      </c>
      <c r="V13" s="30" t="s">
        <v>126</v>
      </c>
      <c r="W13" s="30" t="s">
        <v>9</v>
      </c>
      <c r="X13" s="30" t="s">
        <v>127</v>
      </c>
      <c r="Y13" s="31" t="s">
        <v>9</v>
      </c>
    </row>
    <row r="14" spans="1:25" x14ac:dyDescent="0.25">
      <c r="A14" s="44" t="s">
        <v>218</v>
      </c>
      <c r="B14" s="58" t="s">
        <v>219</v>
      </c>
      <c r="C14" s="58">
        <v>1953</v>
      </c>
      <c r="D14" s="58">
        <v>1916</v>
      </c>
      <c r="E14" s="147">
        <f>D14*100/C14</f>
        <v>98.105478750640046</v>
      </c>
      <c r="F14" s="58">
        <v>25</v>
      </c>
      <c r="G14" s="147">
        <f>F14*100/D14</f>
        <v>1.3048016701461378</v>
      </c>
      <c r="H14" s="58">
        <v>1891</v>
      </c>
      <c r="I14" s="147">
        <f>H14*100/D14</f>
        <v>98.695198329853866</v>
      </c>
      <c r="J14" s="148">
        <v>0</v>
      </c>
      <c r="K14" s="185">
        <f>J14*100/H14</f>
        <v>0</v>
      </c>
      <c r="L14" s="148">
        <v>1748</v>
      </c>
      <c r="M14" s="186">
        <f>L14*100/H14</f>
        <v>92.437863564251714</v>
      </c>
      <c r="N14" s="148">
        <v>0</v>
      </c>
      <c r="O14" s="185">
        <f>N14*100/H14</f>
        <v>0</v>
      </c>
      <c r="P14" s="187">
        <v>0</v>
      </c>
      <c r="Q14" s="185">
        <f>P14*100/H14</f>
        <v>0</v>
      </c>
      <c r="R14" s="187">
        <v>34</v>
      </c>
      <c r="S14" s="185">
        <f>R14*100/H14</f>
        <v>1.7979904812268641</v>
      </c>
      <c r="T14" s="187">
        <v>108</v>
      </c>
      <c r="U14" s="185">
        <f>T14*100/H14</f>
        <v>5.7112638815441565</v>
      </c>
      <c r="V14" s="187">
        <v>0</v>
      </c>
      <c r="W14" s="185">
        <f>V14*100/H14</f>
        <v>0</v>
      </c>
      <c r="X14" s="187">
        <v>1</v>
      </c>
      <c r="Y14" s="188">
        <f>X14*100/H14</f>
        <v>5.2882072977260712E-2</v>
      </c>
    </row>
    <row r="15" spans="1:25" x14ac:dyDescent="0.25">
      <c r="A15" s="44"/>
      <c r="B15" s="58" t="s">
        <v>220</v>
      </c>
      <c r="C15" s="58">
        <v>1961</v>
      </c>
      <c r="D15" s="58">
        <v>1947</v>
      </c>
      <c r="E15" s="147">
        <f t="shared" ref="E15:E78" si="0">D15*100/C15</f>
        <v>99.286078531361554</v>
      </c>
      <c r="F15" s="58">
        <v>31</v>
      </c>
      <c r="G15" s="147">
        <f t="shared" ref="G15:G78" si="1">F15*100/D15</f>
        <v>1.5921931176168465</v>
      </c>
      <c r="H15" s="58">
        <v>1916</v>
      </c>
      <c r="I15" s="147">
        <f t="shared" ref="I15:I78" si="2">H15*100/D15</f>
        <v>98.407806882383156</v>
      </c>
      <c r="J15" s="150">
        <v>0</v>
      </c>
      <c r="K15" s="185">
        <f t="shared" ref="K15:K78" si="3">J15*100/H15</f>
        <v>0</v>
      </c>
      <c r="L15" s="151">
        <v>1727</v>
      </c>
      <c r="M15" s="186">
        <f t="shared" ref="M15:M78" si="4">L15*100/H15</f>
        <v>90.135699373695203</v>
      </c>
      <c r="N15" s="151">
        <v>1</v>
      </c>
      <c r="O15" s="185">
        <f t="shared" ref="O15:O78" si="5">N15*100/H15</f>
        <v>5.2192066805845511E-2</v>
      </c>
      <c r="P15" s="151">
        <v>2</v>
      </c>
      <c r="Q15" s="185">
        <f t="shared" ref="Q15:Q78" si="6">P15*100/H15</f>
        <v>0.10438413361169102</v>
      </c>
      <c r="R15" s="151">
        <v>85</v>
      </c>
      <c r="S15" s="185">
        <f t="shared" ref="S15:S78" si="7">R15*100/H15</f>
        <v>4.4363256784968685</v>
      </c>
      <c r="T15" s="58">
        <v>99</v>
      </c>
      <c r="U15" s="185">
        <f t="shared" ref="U15:U78" si="8">T15*100/H15</f>
        <v>5.1670146137787061</v>
      </c>
      <c r="V15" s="150">
        <v>0</v>
      </c>
      <c r="W15" s="185">
        <f t="shared" ref="W15:W78" si="9">V15*100/H15</f>
        <v>0</v>
      </c>
      <c r="X15" s="150">
        <v>2</v>
      </c>
      <c r="Y15" s="188">
        <f t="shared" ref="Y15:Y78" si="10">X15*100/H15</f>
        <v>0.10438413361169102</v>
      </c>
    </row>
    <row r="16" spans="1:25" x14ac:dyDescent="0.25">
      <c r="A16" s="44"/>
      <c r="B16" s="58" t="s">
        <v>221</v>
      </c>
      <c r="C16" s="58">
        <v>1945</v>
      </c>
      <c r="D16" s="58">
        <v>1903</v>
      </c>
      <c r="E16" s="147">
        <f t="shared" si="0"/>
        <v>97.840616966580981</v>
      </c>
      <c r="F16" s="58">
        <v>32</v>
      </c>
      <c r="G16" s="147">
        <f t="shared" si="1"/>
        <v>1.6815554387808722</v>
      </c>
      <c r="H16" s="58">
        <v>1871</v>
      </c>
      <c r="I16" s="147">
        <f t="shared" si="2"/>
        <v>98.318444561219124</v>
      </c>
      <c r="J16" s="150">
        <v>1</v>
      </c>
      <c r="K16" s="185">
        <f t="shared" si="3"/>
        <v>5.3447354355959382E-2</v>
      </c>
      <c r="L16" s="151">
        <v>1726</v>
      </c>
      <c r="M16" s="186">
        <f t="shared" si="4"/>
        <v>92.250133618385888</v>
      </c>
      <c r="N16" s="150">
        <v>0</v>
      </c>
      <c r="O16" s="185">
        <f t="shared" si="5"/>
        <v>0</v>
      </c>
      <c r="P16" s="151">
        <v>4</v>
      </c>
      <c r="Q16" s="185">
        <f t="shared" si="6"/>
        <v>0.21378941742383753</v>
      </c>
      <c r="R16" s="151">
        <v>42</v>
      </c>
      <c r="S16" s="185">
        <f t="shared" si="7"/>
        <v>2.244788882950294</v>
      </c>
      <c r="T16" s="151">
        <v>98</v>
      </c>
      <c r="U16" s="185">
        <f t="shared" si="8"/>
        <v>5.237840726884019</v>
      </c>
      <c r="V16" s="150">
        <v>0</v>
      </c>
      <c r="W16" s="185">
        <f t="shared" si="9"/>
        <v>0</v>
      </c>
      <c r="X16" s="150">
        <v>0</v>
      </c>
      <c r="Y16" s="188">
        <f t="shared" si="10"/>
        <v>0</v>
      </c>
    </row>
    <row r="17" spans="1:25" x14ac:dyDescent="0.25">
      <c r="A17" s="44"/>
      <c r="B17" s="58" t="s">
        <v>222</v>
      </c>
      <c r="C17" s="58">
        <v>1950</v>
      </c>
      <c r="D17" s="58">
        <v>1918</v>
      </c>
      <c r="E17" s="147">
        <f t="shared" si="0"/>
        <v>98.358974358974365</v>
      </c>
      <c r="F17" s="58">
        <v>35</v>
      </c>
      <c r="G17" s="147">
        <f t="shared" si="1"/>
        <v>1.8248175182481752</v>
      </c>
      <c r="H17" s="58">
        <v>1883</v>
      </c>
      <c r="I17" s="147">
        <f t="shared" si="2"/>
        <v>98.175182481751818</v>
      </c>
      <c r="J17" s="150">
        <v>0</v>
      </c>
      <c r="K17" s="185">
        <f t="shared" si="3"/>
        <v>0</v>
      </c>
      <c r="L17" s="151">
        <v>1684</v>
      </c>
      <c r="M17" s="186">
        <f t="shared" si="4"/>
        <v>89.431757833244816</v>
      </c>
      <c r="N17" s="150">
        <v>1</v>
      </c>
      <c r="O17" s="185">
        <f t="shared" si="5"/>
        <v>5.3106744556558685E-2</v>
      </c>
      <c r="P17" s="58">
        <v>2</v>
      </c>
      <c r="Q17" s="185">
        <f t="shared" si="6"/>
        <v>0.10621348911311737</v>
      </c>
      <c r="R17" s="151">
        <v>97</v>
      </c>
      <c r="S17" s="185">
        <f t="shared" si="7"/>
        <v>5.1513542219861925</v>
      </c>
      <c r="T17" s="151">
        <v>98</v>
      </c>
      <c r="U17" s="185">
        <f t="shared" si="8"/>
        <v>5.2044609665427508</v>
      </c>
      <c r="V17" s="150">
        <v>0</v>
      </c>
      <c r="W17" s="185">
        <f t="shared" si="9"/>
        <v>0</v>
      </c>
      <c r="X17" s="150">
        <v>1</v>
      </c>
      <c r="Y17" s="188">
        <f t="shared" si="10"/>
        <v>5.3106744556558685E-2</v>
      </c>
    </row>
    <row r="18" spans="1:25" x14ac:dyDescent="0.25">
      <c r="A18" s="152"/>
      <c r="B18" s="88"/>
      <c r="C18" s="88"/>
      <c r="D18" s="88"/>
      <c r="E18" s="153"/>
      <c r="F18" s="88"/>
      <c r="G18" s="153"/>
      <c r="H18" s="88"/>
      <c r="I18" s="153"/>
      <c r="J18" s="88"/>
      <c r="K18" s="189"/>
      <c r="L18" s="88"/>
      <c r="M18" s="190"/>
      <c r="N18" s="88"/>
      <c r="O18" s="189"/>
      <c r="P18" s="88"/>
      <c r="Q18" s="189"/>
      <c r="R18" s="88"/>
      <c r="S18" s="189"/>
      <c r="T18" s="88"/>
      <c r="U18" s="189"/>
      <c r="V18" s="88"/>
      <c r="W18" s="189"/>
      <c r="X18" s="88"/>
      <c r="Y18" s="191"/>
    </row>
    <row r="19" spans="1:25" x14ac:dyDescent="0.25">
      <c r="A19" s="44" t="s">
        <v>217</v>
      </c>
      <c r="B19" s="58" t="s">
        <v>223</v>
      </c>
      <c r="C19" s="58">
        <v>3212</v>
      </c>
      <c r="D19" s="58">
        <v>3109</v>
      </c>
      <c r="E19" s="147">
        <f t="shared" si="0"/>
        <v>96.793275217932745</v>
      </c>
      <c r="F19" s="58">
        <v>22</v>
      </c>
      <c r="G19" s="147">
        <f t="shared" si="1"/>
        <v>0.7076230299131554</v>
      </c>
      <c r="H19" s="58">
        <v>3087</v>
      </c>
      <c r="I19" s="147">
        <f t="shared" si="2"/>
        <v>99.292376970086849</v>
      </c>
      <c r="J19" s="148">
        <v>0</v>
      </c>
      <c r="K19" s="185">
        <f t="shared" si="3"/>
        <v>0</v>
      </c>
      <c r="L19" s="148">
        <v>2616</v>
      </c>
      <c r="M19" s="186">
        <f t="shared" si="4"/>
        <v>84.742468415937807</v>
      </c>
      <c r="N19" s="148">
        <v>1</v>
      </c>
      <c r="O19" s="185">
        <f t="shared" si="5"/>
        <v>3.2393909944930355E-2</v>
      </c>
      <c r="P19" s="187">
        <v>2</v>
      </c>
      <c r="Q19" s="185">
        <f t="shared" si="6"/>
        <v>6.4787819889860709E-2</v>
      </c>
      <c r="R19" s="187">
        <v>309</v>
      </c>
      <c r="S19" s="185">
        <f t="shared" si="7"/>
        <v>10.009718172983479</v>
      </c>
      <c r="T19" s="187">
        <v>158</v>
      </c>
      <c r="U19" s="185">
        <f t="shared" si="8"/>
        <v>5.1182377712989959</v>
      </c>
      <c r="V19" s="187">
        <v>1</v>
      </c>
      <c r="W19" s="185">
        <f t="shared" si="9"/>
        <v>3.2393909944930355E-2</v>
      </c>
      <c r="X19" s="187">
        <v>0</v>
      </c>
      <c r="Y19" s="188">
        <f t="shared" si="10"/>
        <v>0</v>
      </c>
    </row>
    <row r="20" spans="1:25" x14ac:dyDescent="0.25">
      <c r="A20" s="44"/>
      <c r="B20" s="58" t="s">
        <v>224</v>
      </c>
      <c r="C20" s="58">
        <v>3112</v>
      </c>
      <c r="D20" s="58">
        <v>3048</v>
      </c>
      <c r="E20" s="147">
        <f t="shared" si="0"/>
        <v>97.943444730077118</v>
      </c>
      <c r="F20" s="58">
        <v>25</v>
      </c>
      <c r="G20" s="147">
        <f t="shared" si="1"/>
        <v>0.82020997375328086</v>
      </c>
      <c r="H20" s="58">
        <v>3023</v>
      </c>
      <c r="I20" s="147">
        <f t="shared" si="2"/>
        <v>99.179790026246721</v>
      </c>
      <c r="J20" s="150">
        <v>0</v>
      </c>
      <c r="K20" s="185">
        <f t="shared" si="3"/>
        <v>0</v>
      </c>
      <c r="L20" s="151">
        <v>2340</v>
      </c>
      <c r="M20" s="186">
        <f t="shared" si="4"/>
        <v>77.406549784981806</v>
      </c>
      <c r="N20" s="151">
        <v>0</v>
      </c>
      <c r="O20" s="185">
        <f t="shared" si="5"/>
        <v>0</v>
      </c>
      <c r="P20" s="151">
        <v>4</v>
      </c>
      <c r="Q20" s="185">
        <f t="shared" si="6"/>
        <v>0.13231888852133641</v>
      </c>
      <c r="R20" s="151">
        <v>412</v>
      </c>
      <c r="S20" s="185">
        <f t="shared" si="7"/>
        <v>13.628845517697652</v>
      </c>
      <c r="T20" s="58">
        <v>265</v>
      </c>
      <c r="U20" s="185">
        <f t="shared" si="8"/>
        <v>8.7661263645385379</v>
      </c>
      <c r="V20" s="150">
        <v>0</v>
      </c>
      <c r="W20" s="185">
        <f t="shared" si="9"/>
        <v>0</v>
      </c>
      <c r="X20" s="150">
        <v>2</v>
      </c>
      <c r="Y20" s="188">
        <f t="shared" si="10"/>
        <v>6.6159444260668207E-2</v>
      </c>
    </row>
    <row r="21" spans="1:25" x14ac:dyDescent="0.25">
      <c r="A21" s="44"/>
      <c r="B21" s="58" t="s">
        <v>225</v>
      </c>
      <c r="C21" s="58">
        <v>2989</v>
      </c>
      <c r="D21" s="58">
        <v>2988</v>
      </c>
      <c r="E21" s="147">
        <f t="shared" si="0"/>
        <v>99.96654399464704</v>
      </c>
      <c r="F21" s="58">
        <v>18</v>
      </c>
      <c r="G21" s="147">
        <f t="shared" si="1"/>
        <v>0.60240963855421692</v>
      </c>
      <c r="H21" s="58">
        <v>2970</v>
      </c>
      <c r="I21" s="147">
        <f t="shared" si="2"/>
        <v>99.397590361445779</v>
      </c>
      <c r="J21" s="150">
        <v>2</v>
      </c>
      <c r="K21" s="185">
        <f t="shared" si="3"/>
        <v>6.7340067340067339E-2</v>
      </c>
      <c r="L21" s="151">
        <v>2367</v>
      </c>
      <c r="M21" s="186">
        <f t="shared" si="4"/>
        <v>79.696969696969703</v>
      </c>
      <c r="N21" s="150">
        <v>0</v>
      </c>
      <c r="O21" s="185">
        <f t="shared" si="5"/>
        <v>0</v>
      </c>
      <c r="P21" s="151">
        <v>2</v>
      </c>
      <c r="Q21" s="185">
        <f t="shared" si="6"/>
        <v>6.7340067340067339E-2</v>
      </c>
      <c r="R21" s="151">
        <v>287</v>
      </c>
      <c r="S21" s="185">
        <f t="shared" si="7"/>
        <v>9.6632996632996626</v>
      </c>
      <c r="T21" s="151">
        <v>311</v>
      </c>
      <c r="U21" s="185">
        <f t="shared" si="8"/>
        <v>10.471380471380471</v>
      </c>
      <c r="V21" s="150">
        <v>1</v>
      </c>
      <c r="W21" s="185">
        <f t="shared" si="9"/>
        <v>3.3670033670033669E-2</v>
      </c>
      <c r="X21" s="150">
        <v>0</v>
      </c>
      <c r="Y21" s="188">
        <f t="shared" si="10"/>
        <v>0</v>
      </c>
    </row>
    <row r="22" spans="1:25" x14ac:dyDescent="0.25">
      <c r="A22" s="44"/>
      <c r="B22" s="58" t="s">
        <v>226</v>
      </c>
      <c r="C22" s="58">
        <v>3548</v>
      </c>
      <c r="D22" s="58">
        <v>3547</v>
      </c>
      <c r="E22" s="147">
        <f t="shared" si="0"/>
        <v>99.9718151071026</v>
      </c>
      <c r="F22" s="58">
        <v>20</v>
      </c>
      <c r="G22" s="147">
        <f t="shared" si="1"/>
        <v>0.56385678037778408</v>
      </c>
      <c r="H22" s="58">
        <v>3527</v>
      </c>
      <c r="I22" s="147">
        <f t="shared" si="2"/>
        <v>99.43614321962221</v>
      </c>
      <c r="J22" s="150">
        <v>0</v>
      </c>
      <c r="K22" s="185">
        <f t="shared" si="3"/>
        <v>0</v>
      </c>
      <c r="L22" s="151">
        <v>2773</v>
      </c>
      <c r="M22" s="186">
        <f t="shared" si="4"/>
        <v>78.622058406577821</v>
      </c>
      <c r="N22" s="150">
        <v>0</v>
      </c>
      <c r="O22" s="185">
        <f t="shared" si="5"/>
        <v>0</v>
      </c>
      <c r="P22" s="58">
        <v>3</v>
      </c>
      <c r="Q22" s="185">
        <f t="shared" si="6"/>
        <v>8.5058123050751347E-2</v>
      </c>
      <c r="R22" s="151">
        <v>496</v>
      </c>
      <c r="S22" s="185">
        <f t="shared" si="7"/>
        <v>14.062943011057556</v>
      </c>
      <c r="T22" s="151">
        <v>254</v>
      </c>
      <c r="U22" s="185">
        <f t="shared" si="8"/>
        <v>7.2015877516302806</v>
      </c>
      <c r="V22" s="150">
        <v>0</v>
      </c>
      <c r="W22" s="185">
        <f t="shared" si="9"/>
        <v>0</v>
      </c>
      <c r="X22" s="150">
        <v>1</v>
      </c>
      <c r="Y22" s="188">
        <f t="shared" si="10"/>
        <v>2.8352707683583781E-2</v>
      </c>
    </row>
    <row r="23" spans="1:25" x14ac:dyDescent="0.25">
      <c r="A23" s="152"/>
      <c r="B23" s="88"/>
      <c r="C23" s="88"/>
      <c r="D23" s="88"/>
      <c r="E23" s="153"/>
      <c r="F23" s="88"/>
      <c r="G23" s="153"/>
      <c r="H23" s="88"/>
      <c r="I23" s="153"/>
      <c r="J23" s="88"/>
      <c r="K23" s="189"/>
      <c r="L23" s="88"/>
      <c r="M23" s="190"/>
      <c r="N23" s="88"/>
      <c r="O23" s="189"/>
      <c r="P23" s="88"/>
      <c r="Q23" s="189"/>
      <c r="R23" s="88"/>
      <c r="S23" s="189"/>
      <c r="T23" s="88"/>
      <c r="U23" s="189"/>
      <c r="V23" s="88"/>
      <c r="W23" s="189"/>
      <c r="X23" s="88"/>
      <c r="Y23" s="191"/>
    </row>
    <row r="24" spans="1:25" x14ac:dyDescent="0.25">
      <c r="A24" s="44" t="s">
        <v>227</v>
      </c>
      <c r="B24" s="58" t="s">
        <v>228</v>
      </c>
      <c r="C24" s="58">
        <v>1997</v>
      </c>
      <c r="D24" s="58">
        <v>1971</v>
      </c>
      <c r="E24" s="147">
        <f t="shared" si="0"/>
        <v>98.698047070605909</v>
      </c>
      <c r="F24" s="58">
        <v>19</v>
      </c>
      <c r="G24" s="147">
        <f t="shared" si="1"/>
        <v>0.96397767630644338</v>
      </c>
      <c r="H24" s="58">
        <v>1952</v>
      </c>
      <c r="I24" s="147">
        <f t="shared" si="2"/>
        <v>99.036022323693558</v>
      </c>
      <c r="J24" s="148">
        <v>1</v>
      </c>
      <c r="K24" s="185">
        <f t="shared" si="3"/>
        <v>5.1229508196721313E-2</v>
      </c>
      <c r="L24" s="148">
        <v>1117</v>
      </c>
      <c r="M24" s="186">
        <f t="shared" si="4"/>
        <v>57.223360655737707</v>
      </c>
      <c r="N24" s="148">
        <v>1</v>
      </c>
      <c r="O24" s="185">
        <f t="shared" si="5"/>
        <v>5.1229508196721313E-2</v>
      </c>
      <c r="P24" s="187">
        <v>2</v>
      </c>
      <c r="Q24" s="185">
        <f t="shared" si="6"/>
        <v>0.10245901639344263</v>
      </c>
      <c r="R24" s="187">
        <v>51</v>
      </c>
      <c r="S24" s="185">
        <f t="shared" si="7"/>
        <v>2.612704918032787</v>
      </c>
      <c r="T24" s="187">
        <v>780</v>
      </c>
      <c r="U24" s="185">
        <f t="shared" si="8"/>
        <v>39.959016393442624</v>
      </c>
      <c r="V24" s="187">
        <v>0</v>
      </c>
      <c r="W24" s="185">
        <f t="shared" si="9"/>
        <v>0</v>
      </c>
      <c r="X24" s="187">
        <v>0</v>
      </c>
      <c r="Y24" s="188">
        <f t="shared" si="10"/>
        <v>0</v>
      </c>
    </row>
    <row r="25" spans="1:25" x14ac:dyDescent="0.25">
      <c r="A25" s="44"/>
      <c r="B25" s="58" t="s">
        <v>229</v>
      </c>
      <c r="C25" s="58">
        <v>2501</v>
      </c>
      <c r="D25" s="58">
        <v>2494</v>
      </c>
      <c r="E25" s="147">
        <f t="shared" si="0"/>
        <v>99.720111955217916</v>
      </c>
      <c r="F25" s="58">
        <v>22</v>
      </c>
      <c r="G25" s="147">
        <f t="shared" si="1"/>
        <v>0.88211708099438657</v>
      </c>
      <c r="H25" s="58">
        <v>2472</v>
      </c>
      <c r="I25" s="147">
        <f t="shared" si="2"/>
        <v>99.117882919005609</v>
      </c>
      <c r="J25" s="150">
        <v>0</v>
      </c>
      <c r="K25" s="185">
        <f t="shared" si="3"/>
        <v>0</v>
      </c>
      <c r="L25" s="151">
        <v>1446</v>
      </c>
      <c r="M25" s="186">
        <f t="shared" si="4"/>
        <v>58.495145631067963</v>
      </c>
      <c r="N25" s="151">
        <v>1</v>
      </c>
      <c r="O25" s="185">
        <f t="shared" si="5"/>
        <v>4.0453074433656956E-2</v>
      </c>
      <c r="P25" s="151">
        <v>0</v>
      </c>
      <c r="Q25" s="185">
        <f t="shared" si="6"/>
        <v>0</v>
      </c>
      <c r="R25" s="151">
        <v>57</v>
      </c>
      <c r="S25" s="185">
        <f t="shared" si="7"/>
        <v>2.3058252427184467</v>
      </c>
      <c r="T25" s="151">
        <v>967</v>
      </c>
      <c r="U25" s="185">
        <f t="shared" si="8"/>
        <v>39.118122977346282</v>
      </c>
      <c r="V25" s="150">
        <v>1</v>
      </c>
      <c r="W25" s="185">
        <f t="shared" si="9"/>
        <v>4.0453074433656956E-2</v>
      </c>
      <c r="X25" s="150">
        <v>0</v>
      </c>
      <c r="Y25" s="188">
        <f t="shared" si="10"/>
        <v>0</v>
      </c>
    </row>
    <row r="26" spans="1:25" x14ac:dyDescent="0.25">
      <c r="A26" s="44"/>
      <c r="B26" s="58" t="s">
        <v>230</v>
      </c>
      <c r="C26" s="58">
        <v>1653</v>
      </c>
      <c r="D26" s="58">
        <v>1651</v>
      </c>
      <c r="E26" s="147">
        <f t="shared" si="0"/>
        <v>99.879007864488813</v>
      </c>
      <c r="F26" s="58">
        <v>10</v>
      </c>
      <c r="G26" s="147">
        <f t="shared" si="1"/>
        <v>0.60569351907934588</v>
      </c>
      <c r="H26" s="58">
        <v>1641</v>
      </c>
      <c r="I26" s="147">
        <f t="shared" si="2"/>
        <v>99.394306480920648</v>
      </c>
      <c r="J26" s="150">
        <v>0</v>
      </c>
      <c r="K26" s="185">
        <f t="shared" si="3"/>
        <v>0</v>
      </c>
      <c r="L26" s="151">
        <v>1292</v>
      </c>
      <c r="M26" s="186">
        <f t="shared" si="4"/>
        <v>78.732480195003049</v>
      </c>
      <c r="N26" s="151">
        <v>0</v>
      </c>
      <c r="O26" s="185">
        <f t="shared" si="5"/>
        <v>0</v>
      </c>
      <c r="P26" s="151">
        <v>1</v>
      </c>
      <c r="Q26" s="185">
        <f t="shared" si="6"/>
        <v>6.0938452163315053E-2</v>
      </c>
      <c r="R26" s="151">
        <v>150</v>
      </c>
      <c r="S26" s="185">
        <f t="shared" si="7"/>
        <v>9.1407678244972583</v>
      </c>
      <c r="T26" s="58">
        <v>198</v>
      </c>
      <c r="U26" s="185">
        <f t="shared" si="8"/>
        <v>12.065813528336379</v>
      </c>
      <c r="V26" s="150">
        <v>0</v>
      </c>
      <c r="W26" s="185">
        <f t="shared" si="9"/>
        <v>0</v>
      </c>
      <c r="X26" s="150">
        <v>0</v>
      </c>
      <c r="Y26" s="188">
        <f t="shared" si="10"/>
        <v>0</v>
      </c>
    </row>
    <row r="27" spans="1:25" x14ac:dyDescent="0.25">
      <c r="A27" s="44"/>
      <c r="B27" s="58" t="s">
        <v>231</v>
      </c>
      <c r="C27" s="58">
        <v>1456</v>
      </c>
      <c r="D27" s="58">
        <v>1406</v>
      </c>
      <c r="E27" s="147">
        <f t="shared" si="0"/>
        <v>96.565934065934073</v>
      </c>
      <c r="F27" s="58">
        <v>19</v>
      </c>
      <c r="G27" s="147">
        <f t="shared" si="1"/>
        <v>1.3513513513513513</v>
      </c>
      <c r="H27" s="58">
        <v>1387</v>
      </c>
      <c r="I27" s="147">
        <f t="shared" si="2"/>
        <v>98.648648648648646</v>
      </c>
      <c r="J27" s="150">
        <v>0</v>
      </c>
      <c r="K27" s="185">
        <f t="shared" si="3"/>
        <v>0</v>
      </c>
      <c r="L27" s="151">
        <v>788</v>
      </c>
      <c r="M27" s="186">
        <f t="shared" si="4"/>
        <v>56.813266041816874</v>
      </c>
      <c r="N27" s="150">
        <v>1</v>
      </c>
      <c r="O27" s="185">
        <f t="shared" si="5"/>
        <v>7.2098053352559477E-2</v>
      </c>
      <c r="P27" s="151">
        <v>0</v>
      </c>
      <c r="Q27" s="185">
        <f t="shared" si="6"/>
        <v>0</v>
      </c>
      <c r="R27" s="151">
        <v>95</v>
      </c>
      <c r="S27" s="185">
        <f t="shared" si="7"/>
        <v>6.8493150684931505</v>
      </c>
      <c r="T27" s="151">
        <v>503</v>
      </c>
      <c r="U27" s="185">
        <f t="shared" si="8"/>
        <v>36.265320836337416</v>
      </c>
      <c r="V27" s="150">
        <v>0</v>
      </c>
      <c r="W27" s="185">
        <f t="shared" si="9"/>
        <v>0</v>
      </c>
      <c r="X27" s="150">
        <v>0</v>
      </c>
      <c r="Y27" s="188">
        <f t="shared" si="10"/>
        <v>0</v>
      </c>
    </row>
    <row r="28" spans="1:25" x14ac:dyDescent="0.25">
      <c r="A28" s="44"/>
      <c r="B28" s="58" t="s">
        <v>232</v>
      </c>
      <c r="C28" s="58">
        <v>2124</v>
      </c>
      <c r="D28" s="58">
        <v>2021</v>
      </c>
      <c r="E28" s="147">
        <f t="shared" si="0"/>
        <v>95.150659133709979</v>
      </c>
      <c r="F28" s="58">
        <v>28</v>
      </c>
      <c r="G28" s="147">
        <f t="shared" si="1"/>
        <v>1.3854527461652648</v>
      </c>
      <c r="H28" s="58">
        <v>1993</v>
      </c>
      <c r="I28" s="147">
        <f t="shared" si="2"/>
        <v>98.614547253834729</v>
      </c>
      <c r="J28" s="58">
        <v>0</v>
      </c>
      <c r="K28" s="185">
        <f t="shared" si="3"/>
        <v>0</v>
      </c>
      <c r="L28" s="58">
        <v>1288</v>
      </c>
      <c r="M28" s="186">
        <f t="shared" si="4"/>
        <v>64.626191670847973</v>
      </c>
      <c r="N28" s="58">
        <v>0</v>
      </c>
      <c r="O28" s="185">
        <f t="shared" si="5"/>
        <v>0</v>
      </c>
      <c r="P28" s="58">
        <v>2</v>
      </c>
      <c r="Q28" s="185">
        <f t="shared" si="6"/>
        <v>0.10035122930255895</v>
      </c>
      <c r="R28" s="58">
        <v>105</v>
      </c>
      <c r="S28" s="185">
        <f t="shared" si="7"/>
        <v>5.268439538384345</v>
      </c>
      <c r="T28" s="58">
        <v>597</v>
      </c>
      <c r="U28" s="185">
        <f t="shared" si="8"/>
        <v>29.954841946813847</v>
      </c>
      <c r="V28" s="58">
        <v>1</v>
      </c>
      <c r="W28" s="185">
        <f t="shared" si="9"/>
        <v>5.0175614651279475E-2</v>
      </c>
      <c r="X28" s="58">
        <v>0</v>
      </c>
      <c r="Y28" s="188">
        <f t="shared" si="10"/>
        <v>0</v>
      </c>
    </row>
    <row r="29" spans="1:25" x14ac:dyDescent="0.25">
      <c r="A29" s="152"/>
      <c r="B29" s="88"/>
      <c r="C29" s="88"/>
      <c r="D29" s="88"/>
      <c r="E29" s="153"/>
      <c r="F29" s="88"/>
      <c r="G29" s="153"/>
      <c r="H29" s="88"/>
      <c r="I29" s="153"/>
      <c r="J29" s="88"/>
      <c r="K29" s="189"/>
      <c r="L29" s="88"/>
      <c r="M29" s="190"/>
      <c r="N29" s="88"/>
      <c r="O29" s="189"/>
      <c r="P29" s="88"/>
      <c r="Q29" s="189"/>
      <c r="R29" s="88"/>
      <c r="S29" s="189"/>
      <c r="T29" s="88"/>
      <c r="U29" s="189"/>
      <c r="V29" s="88"/>
      <c r="W29" s="189"/>
      <c r="X29" s="88"/>
      <c r="Y29" s="191"/>
    </row>
    <row r="30" spans="1:25" x14ac:dyDescent="0.25">
      <c r="A30" s="44" t="s">
        <v>233</v>
      </c>
      <c r="B30" s="58" t="s">
        <v>234</v>
      </c>
      <c r="C30" s="58">
        <v>1674</v>
      </c>
      <c r="D30" s="58">
        <v>1671</v>
      </c>
      <c r="E30" s="147">
        <f t="shared" si="0"/>
        <v>99.820788530465947</v>
      </c>
      <c r="F30" s="58">
        <v>7</v>
      </c>
      <c r="G30" s="147">
        <f t="shared" si="1"/>
        <v>0.41891083183722322</v>
      </c>
      <c r="H30" s="58">
        <v>1664</v>
      </c>
      <c r="I30" s="147">
        <f t="shared" si="2"/>
        <v>99.581089168162777</v>
      </c>
      <c r="J30" s="148">
        <v>0</v>
      </c>
      <c r="K30" s="185">
        <f t="shared" si="3"/>
        <v>0</v>
      </c>
      <c r="L30" s="148">
        <v>1062</v>
      </c>
      <c r="M30" s="186">
        <f t="shared" si="4"/>
        <v>63.822115384615387</v>
      </c>
      <c r="N30" s="148">
        <v>1</v>
      </c>
      <c r="O30" s="185">
        <f t="shared" si="5"/>
        <v>6.0096153846153848E-2</v>
      </c>
      <c r="P30" s="187">
        <v>1</v>
      </c>
      <c r="Q30" s="185">
        <f t="shared" si="6"/>
        <v>6.0096153846153848E-2</v>
      </c>
      <c r="R30" s="187">
        <v>525</v>
      </c>
      <c r="S30" s="185">
        <f t="shared" si="7"/>
        <v>31.55048076923077</v>
      </c>
      <c r="T30" s="187">
        <v>75</v>
      </c>
      <c r="U30" s="185">
        <f t="shared" si="8"/>
        <v>4.5072115384615383</v>
      </c>
      <c r="V30" s="187">
        <v>0</v>
      </c>
      <c r="W30" s="185">
        <f t="shared" si="9"/>
        <v>0</v>
      </c>
      <c r="X30" s="187">
        <v>0</v>
      </c>
      <c r="Y30" s="188">
        <f t="shared" si="10"/>
        <v>0</v>
      </c>
    </row>
    <row r="31" spans="1:25" x14ac:dyDescent="0.25">
      <c r="A31" s="44"/>
      <c r="B31" s="58" t="s">
        <v>235</v>
      </c>
      <c r="C31" s="58">
        <v>1709</v>
      </c>
      <c r="D31" s="58">
        <v>1708</v>
      </c>
      <c r="E31" s="147">
        <f t="shared" si="0"/>
        <v>99.941486249268578</v>
      </c>
      <c r="F31" s="58">
        <v>4</v>
      </c>
      <c r="G31" s="147">
        <f t="shared" si="1"/>
        <v>0.23419203747072601</v>
      </c>
      <c r="H31" s="58">
        <v>1704</v>
      </c>
      <c r="I31" s="147">
        <f t="shared" si="2"/>
        <v>99.76580796252928</v>
      </c>
      <c r="J31" s="150">
        <v>0</v>
      </c>
      <c r="K31" s="185">
        <f t="shared" si="3"/>
        <v>0</v>
      </c>
      <c r="L31" s="151">
        <v>1583</v>
      </c>
      <c r="M31" s="186">
        <f t="shared" si="4"/>
        <v>92.899061032863855</v>
      </c>
      <c r="N31" s="151">
        <v>0</v>
      </c>
      <c r="O31" s="185">
        <f t="shared" si="5"/>
        <v>0</v>
      </c>
      <c r="P31" s="151">
        <v>0</v>
      </c>
      <c r="Q31" s="185">
        <f t="shared" si="6"/>
        <v>0</v>
      </c>
      <c r="R31" s="151">
        <v>66</v>
      </c>
      <c r="S31" s="185">
        <f t="shared" si="7"/>
        <v>3.8732394366197185</v>
      </c>
      <c r="T31" s="151">
        <v>54</v>
      </c>
      <c r="U31" s="185">
        <f t="shared" si="8"/>
        <v>3.1690140845070425</v>
      </c>
      <c r="V31" s="150">
        <v>0</v>
      </c>
      <c r="W31" s="185">
        <f t="shared" si="9"/>
        <v>0</v>
      </c>
      <c r="X31" s="150">
        <v>1</v>
      </c>
      <c r="Y31" s="188">
        <f t="shared" si="10"/>
        <v>5.8685446009389672E-2</v>
      </c>
    </row>
    <row r="32" spans="1:25" x14ac:dyDescent="0.25">
      <c r="A32" s="44"/>
      <c r="B32" s="58" t="s">
        <v>236</v>
      </c>
      <c r="C32" s="58">
        <v>1798</v>
      </c>
      <c r="D32" s="58">
        <v>1791</v>
      </c>
      <c r="E32" s="147">
        <f t="shared" si="0"/>
        <v>99.610678531701893</v>
      </c>
      <c r="F32" s="58">
        <v>3</v>
      </c>
      <c r="G32" s="147">
        <f t="shared" si="1"/>
        <v>0.16750418760469013</v>
      </c>
      <c r="H32" s="58">
        <v>1788</v>
      </c>
      <c r="I32" s="147">
        <f t="shared" si="2"/>
        <v>99.832495812395308</v>
      </c>
      <c r="J32" s="150">
        <v>1</v>
      </c>
      <c r="K32" s="185">
        <f t="shared" si="3"/>
        <v>5.5928411633109618E-2</v>
      </c>
      <c r="L32" s="151">
        <v>1362</v>
      </c>
      <c r="M32" s="186">
        <f t="shared" si="4"/>
        <v>76.174496644295303</v>
      </c>
      <c r="N32" s="151">
        <v>1</v>
      </c>
      <c r="O32" s="185">
        <f t="shared" si="5"/>
        <v>5.5928411633109618E-2</v>
      </c>
      <c r="P32" s="151">
        <v>0</v>
      </c>
      <c r="Q32" s="185">
        <f t="shared" si="6"/>
        <v>0</v>
      </c>
      <c r="R32" s="151">
        <v>301</v>
      </c>
      <c r="S32" s="185">
        <f t="shared" si="7"/>
        <v>16.834451901565995</v>
      </c>
      <c r="T32" s="58">
        <v>123</v>
      </c>
      <c r="U32" s="185">
        <f t="shared" si="8"/>
        <v>6.8791946308724832</v>
      </c>
      <c r="V32" s="150">
        <v>0</v>
      </c>
      <c r="W32" s="185">
        <f t="shared" si="9"/>
        <v>0</v>
      </c>
      <c r="X32" s="150">
        <v>0</v>
      </c>
      <c r="Y32" s="188">
        <f t="shared" si="10"/>
        <v>0</v>
      </c>
    </row>
    <row r="33" spans="1:25" x14ac:dyDescent="0.25">
      <c r="A33" s="44"/>
      <c r="B33" s="58" t="s">
        <v>237</v>
      </c>
      <c r="C33" s="58">
        <v>1698</v>
      </c>
      <c r="D33" s="58">
        <v>1682</v>
      </c>
      <c r="E33" s="147">
        <f t="shared" si="0"/>
        <v>99.057714958775023</v>
      </c>
      <c r="F33" s="58">
        <v>11</v>
      </c>
      <c r="G33" s="147">
        <f t="shared" si="1"/>
        <v>0.65398335315101075</v>
      </c>
      <c r="H33" s="123">
        <v>1671</v>
      </c>
      <c r="I33" s="147">
        <f t="shared" si="2"/>
        <v>99.346016646848994</v>
      </c>
      <c r="J33" s="150">
        <v>0</v>
      </c>
      <c r="K33" s="185">
        <f t="shared" si="3"/>
        <v>0</v>
      </c>
      <c r="L33" s="151">
        <v>1596</v>
      </c>
      <c r="M33" s="186">
        <f t="shared" si="4"/>
        <v>95.511669658886888</v>
      </c>
      <c r="N33" s="151">
        <v>0</v>
      </c>
      <c r="O33" s="185">
        <f t="shared" si="5"/>
        <v>0</v>
      </c>
      <c r="P33" s="151">
        <v>0</v>
      </c>
      <c r="Q33" s="185">
        <f t="shared" si="6"/>
        <v>0</v>
      </c>
      <c r="R33" s="151">
        <v>65</v>
      </c>
      <c r="S33" s="185">
        <f t="shared" si="7"/>
        <v>3.8898862956313587</v>
      </c>
      <c r="T33" s="58">
        <v>4</v>
      </c>
      <c r="U33" s="185">
        <f t="shared" si="8"/>
        <v>0.23937761819269898</v>
      </c>
      <c r="V33" s="150">
        <v>0</v>
      </c>
      <c r="W33" s="185">
        <f t="shared" si="9"/>
        <v>0</v>
      </c>
      <c r="X33" s="150">
        <v>6</v>
      </c>
      <c r="Y33" s="188">
        <f t="shared" si="10"/>
        <v>0.35906642728904847</v>
      </c>
    </row>
    <row r="34" spans="1:25" x14ac:dyDescent="0.25">
      <c r="A34" s="44"/>
      <c r="B34" s="58" t="s">
        <v>238</v>
      </c>
      <c r="C34" s="58">
        <v>1801</v>
      </c>
      <c r="D34" s="58">
        <v>1786</v>
      </c>
      <c r="E34" s="147">
        <f t="shared" si="0"/>
        <v>99.167129372570798</v>
      </c>
      <c r="F34" s="58">
        <v>5</v>
      </c>
      <c r="G34" s="147">
        <f t="shared" si="1"/>
        <v>0.27995520716685329</v>
      </c>
      <c r="H34" s="123">
        <v>1781</v>
      </c>
      <c r="I34" s="147">
        <f t="shared" si="2"/>
        <v>99.72004479283315</v>
      </c>
      <c r="J34" s="148">
        <v>0</v>
      </c>
      <c r="K34" s="185">
        <f t="shared" si="3"/>
        <v>0</v>
      </c>
      <c r="L34" s="154">
        <v>1638</v>
      </c>
      <c r="M34" s="186">
        <f t="shared" si="4"/>
        <v>91.970802919708035</v>
      </c>
      <c r="N34" s="148">
        <v>1</v>
      </c>
      <c r="O34" s="185">
        <f t="shared" si="5"/>
        <v>5.6148231330713082E-2</v>
      </c>
      <c r="P34" s="187">
        <v>1</v>
      </c>
      <c r="Q34" s="185">
        <f t="shared" si="6"/>
        <v>5.6148231330713082E-2</v>
      </c>
      <c r="R34" s="187">
        <v>32</v>
      </c>
      <c r="S34" s="185">
        <f t="shared" si="7"/>
        <v>1.7967434025828186</v>
      </c>
      <c r="T34" s="187">
        <v>109</v>
      </c>
      <c r="U34" s="185">
        <f t="shared" si="8"/>
        <v>6.1201572150477261</v>
      </c>
      <c r="V34" s="187">
        <v>0</v>
      </c>
      <c r="W34" s="185">
        <f t="shared" si="9"/>
        <v>0</v>
      </c>
      <c r="X34" s="187">
        <v>0</v>
      </c>
      <c r="Y34" s="188">
        <f t="shared" si="10"/>
        <v>0</v>
      </c>
    </row>
    <row r="35" spans="1:25" x14ac:dyDescent="0.25">
      <c r="A35" s="44"/>
      <c r="B35" s="58" t="s">
        <v>239</v>
      </c>
      <c r="C35" s="58">
        <v>1519</v>
      </c>
      <c r="D35" s="58">
        <v>1519</v>
      </c>
      <c r="E35" s="147">
        <f t="shared" si="0"/>
        <v>100</v>
      </c>
      <c r="F35" s="58">
        <v>3</v>
      </c>
      <c r="G35" s="147">
        <f t="shared" si="1"/>
        <v>0.19749835418038184</v>
      </c>
      <c r="H35" s="123">
        <v>1516</v>
      </c>
      <c r="I35" s="147">
        <f t="shared" si="2"/>
        <v>99.802501645819618</v>
      </c>
      <c r="J35" s="150">
        <v>0</v>
      </c>
      <c r="K35" s="185">
        <f t="shared" si="3"/>
        <v>0</v>
      </c>
      <c r="L35" s="151">
        <v>1389</v>
      </c>
      <c r="M35" s="186">
        <f t="shared" si="4"/>
        <v>91.622691292875984</v>
      </c>
      <c r="N35" s="151">
        <v>0</v>
      </c>
      <c r="O35" s="185">
        <f t="shared" si="5"/>
        <v>0</v>
      </c>
      <c r="P35" s="151">
        <v>2</v>
      </c>
      <c r="Q35" s="185">
        <f t="shared" si="6"/>
        <v>0.13192612137203166</v>
      </c>
      <c r="R35" s="151">
        <v>112</v>
      </c>
      <c r="S35" s="185">
        <f t="shared" si="7"/>
        <v>7.3878627968337733</v>
      </c>
      <c r="T35" s="58">
        <v>12</v>
      </c>
      <c r="U35" s="185">
        <f t="shared" si="8"/>
        <v>0.79155672823218992</v>
      </c>
      <c r="V35" s="150">
        <v>0</v>
      </c>
      <c r="W35" s="185">
        <f t="shared" si="9"/>
        <v>0</v>
      </c>
      <c r="X35" s="150">
        <v>1</v>
      </c>
      <c r="Y35" s="188">
        <f t="shared" si="10"/>
        <v>6.5963060686015831E-2</v>
      </c>
    </row>
    <row r="36" spans="1:25" x14ac:dyDescent="0.25">
      <c r="A36" s="44"/>
      <c r="B36" s="58" t="s">
        <v>240</v>
      </c>
      <c r="C36" s="58">
        <v>1911</v>
      </c>
      <c r="D36" s="58">
        <v>1907</v>
      </c>
      <c r="E36" s="147">
        <f t="shared" si="0"/>
        <v>99.790685504971222</v>
      </c>
      <c r="F36" s="58">
        <v>16</v>
      </c>
      <c r="G36" s="147">
        <f t="shared" si="1"/>
        <v>0.83901415836392235</v>
      </c>
      <c r="H36" s="58">
        <v>1891</v>
      </c>
      <c r="I36" s="147">
        <f t="shared" si="2"/>
        <v>99.160985841636077</v>
      </c>
      <c r="J36" s="150">
        <v>0</v>
      </c>
      <c r="K36" s="185">
        <f t="shared" si="3"/>
        <v>0</v>
      </c>
      <c r="L36" s="151">
        <v>1674</v>
      </c>
      <c r="M36" s="186">
        <f t="shared" si="4"/>
        <v>88.52459016393442</v>
      </c>
      <c r="N36" s="151">
        <v>0</v>
      </c>
      <c r="O36" s="185">
        <f t="shared" si="5"/>
        <v>0</v>
      </c>
      <c r="P36" s="151">
        <v>0</v>
      </c>
      <c r="Q36" s="185">
        <f t="shared" si="6"/>
        <v>0</v>
      </c>
      <c r="R36" s="151">
        <v>134</v>
      </c>
      <c r="S36" s="185">
        <f t="shared" si="7"/>
        <v>7.0861977789529353</v>
      </c>
      <c r="T36" s="58">
        <v>78</v>
      </c>
      <c r="U36" s="185">
        <f t="shared" si="8"/>
        <v>4.1248016922263355</v>
      </c>
      <c r="V36" s="150">
        <v>0</v>
      </c>
      <c r="W36" s="185">
        <f t="shared" si="9"/>
        <v>0</v>
      </c>
      <c r="X36" s="150">
        <v>5</v>
      </c>
      <c r="Y36" s="188">
        <f t="shared" si="10"/>
        <v>0.26441036488630354</v>
      </c>
    </row>
    <row r="37" spans="1:25" x14ac:dyDescent="0.25">
      <c r="A37" s="44"/>
      <c r="B37" s="58" t="s">
        <v>241</v>
      </c>
      <c r="C37" s="58">
        <v>2046</v>
      </c>
      <c r="D37" s="58">
        <v>2043</v>
      </c>
      <c r="E37" s="147">
        <f t="shared" si="0"/>
        <v>99.853372434017601</v>
      </c>
      <c r="F37" s="58">
        <v>25</v>
      </c>
      <c r="G37" s="147">
        <f t="shared" si="1"/>
        <v>1.2236906510034264</v>
      </c>
      <c r="H37" s="58">
        <v>2018</v>
      </c>
      <c r="I37" s="147">
        <f t="shared" si="2"/>
        <v>98.776309348996577</v>
      </c>
      <c r="J37" s="150">
        <v>0</v>
      </c>
      <c r="K37" s="185">
        <f t="shared" si="3"/>
        <v>0</v>
      </c>
      <c r="L37" s="151">
        <v>1729</v>
      </c>
      <c r="M37" s="186">
        <f t="shared" si="4"/>
        <v>85.678889990089203</v>
      </c>
      <c r="N37" s="58">
        <v>2</v>
      </c>
      <c r="O37" s="185">
        <f t="shared" si="5"/>
        <v>9.9108027750247768E-2</v>
      </c>
      <c r="P37" s="58">
        <v>0</v>
      </c>
      <c r="Q37" s="185">
        <f t="shared" si="6"/>
        <v>0</v>
      </c>
      <c r="R37" s="151">
        <v>86</v>
      </c>
      <c r="S37" s="185">
        <f t="shared" si="7"/>
        <v>4.2616451932606543</v>
      </c>
      <c r="T37" s="151">
        <v>199</v>
      </c>
      <c r="U37" s="185">
        <f t="shared" si="8"/>
        <v>9.8612487611496533</v>
      </c>
      <c r="V37" s="150">
        <v>0</v>
      </c>
      <c r="W37" s="185">
        <f t="shared" si="9"/>
        <v>0</v>
      </c>
      <c r="X37" s="150">
        <v>2</v>
      </c>
      <c r="Y37" s="188">
        <f t="shared" si="10"/>
        <v>9.9108027750247768E-2</v>
      </c>
    </row>
    <row r="38" spans="1:25" x14ac:dyDescent="0.25">
      <c r="A38" s="152"/>
      <c r="B38" s="88"/>
      <c r="C38" s="88"/>
      <c r="D38" s="88"/>
      <c r="E38" s="153"/>
      <c r="F38" s="88"/>
      <c r="G38" s="153"/>
      <c r="H38" s="88"/>
      <c r="I38" s="153"/>
      <c r="J38" s="88"/>
      <c r="K38" s="189"/>
      <c r="L38" s="88"/>
      <c r="M38" s="190"/>
      <c r="N38" s="88"/>
      <c r="O38" s="189"/>
      <c r="P38" s="88"/>
      <c r="Q38" s="189"/>
      <c r="R38" s="88"/>
      <c r="S38" s="189"/>
      <c r="T38" s="88"/>
      <c r="U38" s="189"/>
      <c r="V38" s="88"/>
      <c r="W38" s="189"/>
      <c r="X38" s="88"/>
      <c r="Y38" s="191"/>
    </row>
    <row r="39" spans="1:25" x14ac:dyDescent="0.25">
      <c r="A39" s="44" t="s">
        <v>227</v>
      </c>
      <c r="B39" s="58" t="s">
        <v>242</v>
      </c>
      <c r="C39" s="58">
        <v>2501</v>
      </c>
      <c r="D39" s="58">
        <v>2452</v>
      </c>
      <c r="E39" s="147">
        <f t="shared" si="0"/>
        <v>98.040783686525387</v>
      </c>
      <c r="F39" s="58">
        <v>14</v>
      </c>
      <c r="G39" s="147">
        <f t="shared" si="1"/>
        <v>0.5709624796084829</v>
      </c>
      <c r="H39" s="58">
        <v>2438</v>
      </c>
      <c r="I39" s="147">
        <f t="shared" si="2"/>
        <v>99.429037520391518</v>
      </c>
      <c r="J39" s="148">
        <v>0</v>
      </c>
      <c r="K39" s="185">
        <f t="shared" si="3"/>
        <v>0</v>
      </c>
      <c r="L39" s="148">
        <v>2105</v>
      </c>
      <c r="M39" s="186">
        <f t="shared" si="4"/>
        <v>86.341263330598849</v>
      </c>
      <c r="N39" s="148">
        <v>0</v>
      </c>
      <c r="O39" s="185">
        <f t="shared" si="5"/>
        <v>0</v>
      </c>
      <c r="P39" s="187">
        <v>6</v>
      </c>
      <c r="Q39" s="185">
        <f t="shared" si="6"/>
        <v>0.24610336341263331</v>
      </c>
      <c r="R39" s="187">
        <v>304</v>
      </c>
      <c r="S39" s="185">
        <f t="shared" si="7"/>
        <v>12.469237079573421</v>
      </c>
      <c r="T39" s="187">
        <v>19</v>
      </c>
      <c r="U39" s="185">
        <f t="shared" si="8"/>
        <v>0.77932731747333883</v>
      </c>
      <c r="V39" s="187">
        <v>0</v>
      </c>
      <c r="W39" s="185">
        <f t="shared" si="9"/>
        <v>0</v>
      </c>
      <c r="X39" s="187">
        <v>4</v>
      </c>
      <c r="Y39" s="188">
        <f t="shared" si="10"/>
        <v>0.16406890894175555</v>
      </c>
    </row>
    <row r="40" spans="1:25" x14ac:dyDescent="0.25">
      <c r="A40" s="44"/>
      <c r="B40" s="58" t="s">
        <v>243</v>
      </c>
      <c r="C40" s="58">
        <v>2704</v>
      </c>
      <c r="D40" s="58">
        <v>2687</v>
      </c>
      <c r="E40" s="147">
        <f t="shared" si="0"/>
        <v>99.371301775147927</v>
      </c>
      <c r="F40" s="58">
        <v>18</v>
      </c>
      <c r="G40" s="147">
        <f t="shared" si="1"/>
        <v>0.66989207294380348</v>
      </c>
      <c r="H40" s="58">
        <v>2669</v>
      </c>
      <c r="I40" s="147">
        <f t="shared" si="2"/>
        <v>99.33010792705619</v>
      </c>
      <c r="J40" s="150">
        <v>0</v>
      </c>
      <c r="K40" s="185">
        <f t="shared" si="3"/>
        <v>0</v>
      </c>
      <c r="L40" s="151">
        <v>2210</v>
      </c>
      <c r="M40" s="186">
        <f t="shared" si="4"/>
        <v>82.802547770700642</v>
      </c>
      <c r="N40" s="151">
        <v>0</v>
      </c>
      <c r="O40" s="185">
        <f t="shared" si="5"/>
        <v>0</v>
      </c>
      <c r="P40" s="151">
        <v>4</v>
      </c>
      <c r="Q40" s="185">
        <f t="shared" si="6"/>
        <v>0.14986886474334957</v>
      </c>
      <c r="R40" s="151">
        <v>396</v>
      </c>
      <c r="S40" s="185">
        <f t="shared" si="7"/>
        <v>14.837017609591607</v>
      </c>
      <c r="T40" s="151">
        <v>57</v>
      </c>
      <c r="U40" s="185">
        <f t="shared" si="8"/>
        <v>2.1356313225927313</v>
      </c>
      <c r="V40" s="150">
        <v>2</v>
      </c>
      <c r="W40" s="185">
        <f t="shared" si="9"/>
        <v>7.4934432371674783E-2</v>
      </c>
      <c r="X40" s="150">
        <v>0</v>
      </c>
      <c r="Y40" s="188">
        <f t="shared" si="10"/>
        <v>0</v>
      </c>
    </row>
    <row r="41" spans="1:25" x14ac:dyDescent="0.25">
      <c r="A41" s="44"/>
      <c r="B41" s="58" t="s">
        <v>244</v>
      </c>
      <c r="C41" s="58">
        <v>2812</v>
      </c>
      <c r="D41" s="58">
        <v>2806</v>
      </c>
      <c r="E41" s="147">
        <f t="shared" si="0"/>
        <v>99.786628733997162</v>
      </c>
      <c r="F41" s="58">
        <v>21</v>
      </c>
      <c r="G41" s="147">
        <f t="shared" si="1"/>
        <v>0.74839629365645044</v>
      </c>
      <c r="H41" s="58">
        <v>2785</v>
      </c>
      <c r="I41" s="147">
        <f t="shared" si="2"/>
        <v>99.251603706343545</v>
      </c>
      <c r="J41" s="150">
        <v>0</v>
      </c>
      <c r="K41" s="185">
        <f t="shared" si="3"/>
        <v>0</v>
      </c>
      <c r="L41" s="151">
        <v>2267</v>
      </c>
      <c r="M41" s="186">
        <f t="shared" si="4"/>
        <v>81.400359066427285</v>
      </c>
      <c r="N41" s="151">
        <v>0</v>
      </c>
      <c r="O41" s="185">
        <f t="shared" si="5"/>
        <v>0</v>
      </c>
      <c r="P41" s="151">
        <v>1</v>
      </c>
      <c r="Q41" s="185">
        <f t="shared" si="6"/>
        <v>3.5906642728904849E-2</v>
      </c>
      <c r="R41" s="151">
        <v>504</v>
      </c>
      <c r="S41" s="185">
        <f t="shared" si="7"/>
        <v>18.096947935368043</v>
      </c>
      <c r="T41" s="58">
        <v>11</v>
      </c>
      <c r="U41" s="185">
        <f t="shared" si="8"/>
        <v>0.39497307001795334</v>
      </c>
      <c r="V41" s="150">
        <v>1</v>
      </c>
      <c r="W41" s="185">
        <f t="shared" si="9"/>
        <v>3.5906642728904849E-2</v>
      </c>
      <c r="X41" s="150">
        <v>1</v>
      </c>
      <c r="Y41" s="188">
        <f t="shared" si="10"/>
        <v>3.5906642728904849E-2</v>
      </c>
    </row>
    <row r="42" spans="1:25" x14ac:dyDescent="0.25">
      <c r="A42" s="44"/>
      <c r="B42" s="58" t="s">
        <v>245</v>
      </c>
      <c r="C42" s="58">
        <v>2407</v>
      </c>
      <c r="D42" s="58">
        <v>2401</v>
      </c>
      <c r="E42" s="147">
        <f t="shared" si="0"/>
        <v>99.7507270461155</v>
      </c>
      <c r="F42" s="58">
        <v>2</v>
      </c>
      <c r="G42" s="147">
        <f t="shared" si="1"/>
        <v>8.3298625572678045E-2</v>
      </c>
      <c r="H42" s="58">
        <v>2399</v>
      </c>
      <c r="I42" s="147">
        <f t="shared" si="2"/>
        <v>99.916701374427319</v>
      </c>
      <c r="J42" s="150">
        <v>1</v>
      </c>
      <c r="K42" s="185">
        <f t="shared" si="3"/>
        <v>4.1684035014589414E-2</v>
      </c>
      <c r="L42" s="151">
        <v>2132</v>
      </c>
      <c r="M42" s="186">
        <f t="shared" si="4"/>
        <v>88.870362651104628</v>
      </c>
      <c r="N42" s="150">
        <v>0</v>
      </c>
      <c r="O42" s="185">
        <f t="shared" si="5"/>
        <v>0</v>
      </c>
      <c r="P42" s="151">
        <v>1</v>
      </c>
      <c r="Q42" s="185">
        <f t="shared" si="6"/>
        <v>4.1684035014589414E-2</v>
      </c>
      <c r="R42" s="151">
        <v>160</v>
      </c>
      <c r="S42" s="185">
        <f t="shared" si="7"/>
        <v>6.6694456023343056</v>
      </c>
      <c r="T42" s="151">
        <v>102</v>
      </c>
      <c r="U42" s="185">
        <f t="shared" si="8"/>
        <v>4.2517715714881197</v>
      </c>
      <c r="V42" s="150">
        <v>0</v>
      </c>
      <c r="W42" s="185">
        <f t="shared" si="9"/>
        <v>0</v>
      </c>
      <c r="X42" s="150">
        <v>3</v>
      </c>
      <c r="Y42" s="188">
        <f t="shared" si="10"/>
        <v>0.12505210504376824</v>
      </c>
    </row>
    <row r="43" spans="1:25" x14ac:dyDescent="0.25">
      <c r="A43" s="44"/>
      <c r="B43" s="58" t="s">
        <v>246</v>
      </c>
      <c r="C43" s="58">
        <v>2746</v>
      </c>
      <c r="D43" s="58">
        <v>2530</v>
      </c>
      <c r="E43" s="147">
        <f t="shared" si="0"/>
        <v>92.134013109978156</v>
      </c>
      <c r="F43" s="58">
        <v>43</v>
      </c>
      <c r="G43" s="147">
        <f t="shared" si="1"/>
        <v>1.6996047430830039</v>
      </c>
      <c r="H43" s="58">
        <v>2487</v>
      </c>
      <c r="I43" s="147">
        <f t="shared" si="2"/>
        <v>98.300395256917</v>
      </c>
      <c r="J43" s="58">
        <v>0</v>
      </c>
      <c r="K43" s="185">
        <f t="shared" si="3"/>
        <v>0</v>
      </c>
      <c r="L43" s="58">
        <v>1823</v>
      </c>
      <c r="M43" s="186">
        <f t="shared" si="4"/>
        <v>73.30116606353036</v>
      </c>
      <c r="N43" s="58">
        <v>1</v>
      </c>
      <c r="O43" s="185">
        <f t="shared" si="5"/>
        <v>4.0209087253719342E-2</v>
      </c>
      <c r="P43" s="58">
        <v>4</v>
      </c>
      <c r="Q43" s="185">
        <f t="shared" si="6"/>
        <v>0.16083634901487737</v>
      </c>
      <c r="R43" s="58">
        <v>640</v>
      </c>
      <c r="S43" s="185">
        <f t="shared" si="7"/>
        <v>25.733815842380377</v>
      </c>
      <c r="T43" s="58">
        <v>18</v>
      </c>
      <c r="U43" s="185">
        <f t="shared" si="8"/>
        <v>0.72376357056694818</v>
      </c>
      <c r="V43" s="58">
        <v>1</v>
      </c>
      <c r="W43" s="185">
        <f t="shared" si="9"/>
        <v>4.0209087253719342E-2</v>
      </c>
      <c r="X43" s="58">
        <v>0</v>
      </c>
      <c r="Y43" s="188">
        <f t="shared" si="10"/>
        <v>0</v>
      </c>
    </row>
    <row r="44" spans="1:25" x14ac:dyDescent="0.25">
      <c r="A44" s="152"/>
      <c r="B44" s="88"/>
      <c r="C44" s="88"/>
      <c r="D44" s="88"/>
      <c r="E44" s="153"/>
      <c r="F44" s="88"/>
      <c r="G44" s="153"/>
      <c r="H44" s="88"/>
      <c r="I44" s="153"/>
      <c r="J44" s="88"/>
      <c r="K44" s="189"/>
      <c r="L44" s="88"/>
      <c r="M44" s="190"/>
      <c r="N44" s="88"/>
      <c r="O44" s="189"/>
      <c r="P44" s="88"/>
      <c r="Q44" s="189"/>
      <c r="R44" s="88"/>
      <c r="S44" s="189"/>
      <c r="T44" s="88"/>
      <c r="U44" s="189"/>
      <c r="V44" s="88"/>
      <c r="W44" s="189"/>
      <c r="X44" s="88"/>
      <c r="Y44" s="191"/>
    </row>
    <row r="45" spans="1:25" x14ac:dyDescent="0.25">
      <c r="A45" s="44" t="s">
        <v>247</v>
      </c>
      <c r="B45" s="58" t="s">
        <v>248</v>
      </c>
      <c r="C45" s="58">
        <v>2456</v>
      </c>
      <c r="D45" s="58">
        <v>2428</v>
      </c>
      <c r="E45" s="147">
        <f t="shared" si="0"/>
        <v>98.859934853420199</v>
      </c>
      <c r="F45" s="58">
        <v>14</v>
      </c>
      <c r="G45" s="147">
        <f t="shared" si="1"/>
        <v>0.57660626029654038</v>
      </c>
      <c r="H45" s="58">
        <v>2414</v>
      </c>
      <c r="I45" s="147">
        <f t="shared" si="2"/>
        <v>99.423393739703457</v>
      </c>
      <c r="J45" s="150">
        <v>0</v>
      </c>
      <c r="K45" s="185">
        <f t="shared" si="3"/>
        <v>0</v>
      </c>
      <c r="L45" s="151">
        <v>1758</v>
      </c>
      <c r="M45" s="186">
        <f t="shared" si="4"/>
        <v>72.825186412593212</v>
      </c>
      <c r="N45" s="151">
        <v>0</v>
      </c>
      <c r="O45" s="185">
        <f t="shared" si="5"/>
        <v>0</v>
      </c>
      <c r="P45" s="151">
        <v>21</v>
      </c>
      <c r="Q45" s="185">
        <f t="shared" si="6"/>
        <v>0.86992543496271746</v>
      </c>
      <c r="R45" s="151">
        <v>635</v>
      </c>
      <c r="S45" s="185">
        <f t="shared" si="7"/>
        <v>26.304888152444075</v>
      </c>
      <c r="T45" s="151">
        <v>0</v>
      </c>
      <c r="U45" s="185">
        <f t="shared" si="8"/>
        <v>0</v>
      </c>
      <c r="V45" s="150">
        <v>0</v>
      </c>
      <c r="W45" s="185">
        <f t="shared" si="9"/>
        <v>0</v>
      </c>
      <c r="X45" s="150">
        <v>0</v>
      </c>
      <c r="Y45" s="188">
        <f t="shared" si="10"/>
        <v>0</v>
      </c>
    </row>
    <row r="46" spans="1:25" x14ac:dyDescent="0.25">
      <c r="A46" s="44"/>
      <c r="B46" s="58" t="s">
        <v>249</v>
      </c>
      <c r="C46" s="58">
        <v>2598</v>
      </c>
      <c r="D46" s="58">
        <v>2594</v>
      </c>
      <c r="E46" s="147">
        <f t="shared" si="0"/>
        <v>99.846035411855269</v>
      </c>
      <c r="F46" s="58">
        <v>19</v>
      </c>
      <c r="G46" s="147">
        <f t="shared" si="1"/>
        <v>0.73245952197378561</v>
      </c>
      <c r="H46" s="58">
        <v>2575</v>
      </c>
      <c r="I46" s="147">
        <f t="shared" si="2"/>
        <v>99.26754047802622</v>
      </c>
      <c r="J46" s="150">
        <v>0</v>
      </c>
      <c r="K46" s="185">
        <f t="shared" si="3"/>
        <v>0</v>
      </c>
      <c r="L46" s="151">
        <v>1620</v>
      </c>
      <c r="M46" s="186">
        <f t="shared" si="4"/>
        <v>62.912621359223301</v>
      </c>
      <c r="N46" s="151">
        <v>2</v>
      </c>
      <c r="O46" s="185">
        <f t="shared" si="5"/>
        <v>7.7669902912621352E-2</v>
      </c>
      <c r="P46" s="151">
        <v>6</v>
      </c>
      <c r="Q46" s="185">
        <f t="shared" si="6"/>
        <v>0.23300970873786409</v>
      </c>
      <c r="R46" s="151">
        <v>877</v>
      </c>
      <c r="S46" s="185">
        <f t="shared" si="7"/>
        <v>34.058252427184463</v>
      </c>
      <c r="T46" s="58">
        <v>70</v>
      </c>
      <c r="U46" s="185">
        <f t="shared" si="8"/>
        <v>2.7184466019417477</v>
      </c>
      <c r="V46" s="150">
        <v>0</v>
      </c>
      <c r="W46" s="185">
        <f t="shared" si="9"/>
        <v>0</v>
      </c>
      <c r="X46" s="150">
        <v>0</v>
      </c>
      <c r="Y46" s="188">
        <f t="shared" si="10"/>
        <v>0</v>
      </c>
    </row>
    <row r="47" spans="1:25" x14ac:dyDescent="0.25">
      <c r="A47" s="44"/>
      <c r="B47" s="58" t="s">
        <v>250</v>
      </c>
      <c r="C47" s="58">
        <v>1789</v>
      </c>
      <c r="D47" s="58">
        <v>1782</v>
      </c>
      <c r="E47" s="147">
        <f t="shared" si="0"/>
        <v>99.608719955282282</v>
      </c>
      <c r="F47" s="58">
        <v>8</v>
      </c>
      <c r="G47" s="147">
        <f t="shared" si="1"/>
        <v>0.44893378226711561</v>
      </c>
      <c r="H47" s="58">
        <v>1774</v>
      </c>
      <c r="I47" s="147">
        <f t="shared" si="2"/>
        <v>99.551066217732881</v>
      </c>
      <c r="J47" s="150">
        <v>0</v>
      </c>
      <c r="K47" s="185">
        <f t="shared" si="3"/>
        <v>0</v>
      </c>
      <c r="L47" s="151">
        <v>1437</v>
      </c>
      <c r="M47" s="186">
        <f t="shared" si="4"/>
        <v>81.003382187147693</v>
      </c>
      <c r="N47" s="151">
        <v>0</v>
      </c>
      <c r="O47" s="185">
        <f t="shared" si="5"/>
        <v>0</v>
      </c>
      <c r="P47" s="151">
        <v>1</v>
      </c>
      <c r="Q47" s="185">
        <f t="shared" si="6"/>
        <v>5.6369785794813977E-2</v>
      </c>
      <c r="R47" s="151">
        <v>324</v>
      </c>
      <c r="S47" s="185">
        <f t="shared" si="7"/>
        <v>18.263810597519729</v>
      </c>
      <c r="T47" s="58">
        <v>12</v>
      </c>
      <c r="U47" s="185">
        <f t="shared" si="8"/>
        <v>0.67643742953776775</v>
      </c>
      <c r="V47" s="150">
        <v>0</v>
      </c>
      <c r="W47" s="185">
        <f t="shared" si="9"/>
        <v>0</v>
      </c>
      <c r="X47" s="150">
        <v>0</v>
      </c>
      <c r="Y47" s="188">
        <f t="shared" si="10"/>
        <v>0</v>
      </c>
    </row>
    <row r="48" spans="1:25" x14ac:dyDescent="0.25">
      <c r="A48" s="44"/>
      <c r="B48" s="58" t="s">
        <v>249</v>
      </c>
      <c r="C48" s="58">
        <v>2137</v>
      </c>
      <c r="D48" s="58">
        <v>2128</v>
      </c>
      <c r="E48" s="147">
        <f t="shared" si="0"/>
        <v>99.578848853532989</v>
      </c>
      <c r="F48" s="58">
        <v>12</v>
      </c>
      <c r="G48" s="147">
        <f t="shared" si="1"/>
        <v>0.56390977443609025</v>
      </c>
      <c r="H48" s="58">
        <v>2116</v>
      </c>
      <c r="I48" s="147">
        <f t="shared" si="2"/>
        <v>99.436090225563916</v>
      </c>
      <c r="J48" s="148">
        <v>0</v>
      </c>
      <c r="K48" s="185">
        <f t="shared" si="3"/>
        <v>0</v>
      </c>
      <c r="L48" s="148">
        <v>1414</v>
      </c>
      <c r="M48" s="186">
        <f t="shared" si="4"/>
        <v>66.824196597353492</v>
      </c>
      <c r="N48" s="148">
        <v>0</v>
      </c>
      <c r="O48" s="185">
        <f t="shared" si="5"/>
        <v>0</v>
      </c>
      <c r="P48" s="58">
        <v>0</v>
      </c>
      <c r="Q48" s="185">
        <f t="shared" si="6"/>
        <v>0</v>
      </c>
      <c r="R48" s="58">
        <v>699</v>
      </c>
      <c r="S48" s="185">
        <f t="shared" si="7"/>
        <v>33.034026465028354</v>
      </c>
      <c r="T48" s="58">
        <v>2</v>
      </c>
      <c r="U48" s="185">
        <f t="shared" si="8"/>
        <v>9.4517958412098299E-2</v>
      </c>
      <c r="V48" s="58">
        <v>1</v>
      </c>
      <c r="W48" s="185">
        <f t="shared" si="9"/>
        <v>4.725897920604915E-2</v>
      </c>
      <c r="X48" s="58">
        <v>0</v>
      </c>
      <c r="Y48" s="188">
        <f t="shared" si="10"/>
        <v>0</v>
      </c>
    </row>
    <row r="49" spans="1:25" x14ac:dyDescent="0.25">
      <c r="A49" s="44"/>
      <c r="B49" s="58" t="s">
        <v>251</v>
      </c>
      <c r="C49" s="58">
        <v>1698</v>
      </c>
      <c r="D49" s="58">
        <v>1697</v>
      </c>
      <c r="E49" s="147">
        <f t="shared" si="0"/>
        <v>99.941107184923439</v>
      </c>
      <c r="F49" s="58">
        <v>19</v>
      </c>
      <c r="G49" s="147">
        <f t="shared" si="1"/>
        <v>1.1196228638774308</v>
      </c>
      <c r="H49" s="58">
        <v>1678</v>
      </c>
      <c r="I49" s="147">
        <f t="shared" si="2"/>
        <v>98.880377136122576</v>
      </c>
      <c r="J49" s="148">
        <v>0</v>
      </c>
      <c r="K49" s="185">
        <f t="shared" si="3"/>
        <v>0</v>
      </c>
      <c r="L49" s="148">
        <v>1029</v>
      </c>
      <c r="M49" s="186">
        <f t="shared" si="4"/>
        <v>61.323003575685341</v>
      </c>
      <c r="N49" s="148">
        <v>0</v>
      </c>
      <c r="O49" s="185">
        <f t="shared" si="5"/>
        <v>0</v>
      </c>
      <c r="P49" s="187">
        <v>1</v>
      </c>
      <c r="Q49" s="185">
        <f t="shared" si="6"/>
        <v>5.959475566150179E-2</v>
      </c>
      <c r="R49" s="187">
        <v>610</v>
      </c>
      <c r="S49" s="185">
        <f t="shared" si="7"/>
        <v>36.352800953516088</v>
      </c>
      <c r="T49" s="187">
        <v>38</v>
      </c>
      <c r="U49" s="185">
        <f t="shared" si="8"/>
        <v>2.264600715137068</v>
      </c>
      <c r="V49" s="187">
        <v>0</v>
      </c>
      <c r="W49" s="185">
        <f t="shared" si="9"/>
        <v>0</v>
      </c>
      <c r="X49" s="187">
        <v>0</v>
      </c>
      <c r="Y49" s="188">
        <f t="shared" si="10"/>
        <v>0</v>
      </c>
    </row>
    <row r="50" spans="1:25" x14ac:dyDescent="0.25">
      <c r="A50" s="44"/>
      <c r="B50" s="58" t="s">
        <v>252</v>
      </c>
      <c r="C50" s="58">
        <v>3407</v>
      </c>
      <c r="D50" s="58">
        <v>3358</v>
      </c>
      <c r="E50" s="147">
        <f t="shared" si="0"/>
        <v>98.561784561197541</v>
      </c>
      <c r="F50" s="58">
        <v>33</v>
      </c>
      <c r="G50" s="147">
        <f t="shared" si="1"/>
        <v>0.98272781417510424</v>
      </c>
      <c r="H50" s="58">
        <v>3325</v>
      </c>
      <c r="I50" s="147">
        <f t="shared" si="2"/>
        <v>99.017272185824893</v>
      </c>
      <c r="J50" s="150">
        <v>0</v>
      </c>
      <c r="K50" s="185">
        <f t="shared" si="3"/>
        <v>0</v>
      </c>
      <c r="L50" s="151">
        <v>2211</v>
      </c>
      <c r="M50" s="186">
        <f t="shared" si="4"/>
        <v>66.496240601503757</v>
      </c>
      <c r="N50" s="151">
        <v>1</v>
      </c>
      <c r="O50" s="185">
        <f t="shared" si="5"/>
        <v>3.007518796992481E-2</v>
      </c>
      <c r="P50" s="151">
        <v>0</v>
      </c>
      <c r="Q50" s="185">
        <f t="shared" si="6"/>
        <v>0</v>
      </c>
      <c r="R50" s="151">
        <v>1059</v>
      </c>
      <c r="S50" s="185">
        <f t="shared" si="7"/>
        <v>31.849624060150376</v>
      </c>
      <c r="T50" s="58">
        <v>54</v>
      </c>
      <c r="U50" s="185">
        <f t="shared" si="8"/>
        <v>1.6240601503759398</v>
      </c>
      <c r="V50" s="150">
        <v>0</v>
      </c>
      <c r="W50" s="185">
        <f t="shared" si="9"/>
        <v>0</v>
      </c>
      <c r="X50" s="150">
        <v>0</v>
      </c>
      <c r="Y50" s="188">
        <f t="shared" si="10"/>
        <v>0</v>
      </c>
    </row>
    <row r="51" spans="1:25" x14ac:dyDescent="0.25">
      <c r="A51" s="152"/>
      <c r="B51" s="88"/>
      <c r="C51" s="88"/>
      <c r="D51" s="88"/>
      <c r="E51" s="153"/>
      <c r="F51" s="88"/>
      <c r="G51" s="153"/>
      <c r="H51" s="88"/>
      <c r="I51" s="153"/>
      <c r="J51" s="88"/>
      <c r="K51" s="189"/>
      <c r="L51" s="88"/>
      <c r="M51" s="190"/>
      <c r="N51" s="88"/>
      <c r="O51" s="189"/>
      <c r="P51" s="88"/>
      <c r="Q51" s="189"/>
      <c r="R51" s="88"/>
      <c r="S51" s="189"/>
      <c r="T51" s="88"/>
      <c r="U51" s="189"/>
      <c r="V51" s="88"/>
      <c r="W51" s="189"/>
      <c r="X51" s="88"/>
      <c r="Y51" s="191"/>
    </row>
    <row r="52" spans="1:25" x14ac:dyDescent="0.25">
      <c r="A52" s="44" t="s">
        <v>114</v>
      </c>
      <c r="B52" s="58" t="s">
        <v>253</v>
      </c>
      <c r="C52" s="58">
        <v>2455</v>
      </c>
      <c r="D52" s="58">
        <v>2451</v>
      </c>
      <c r="E52" s="147">
        <f t="shared" si="0"/>
        <v>99.837067209775967</v>
      </c>
      <c r="F52" s="58">
        <v>9</v>
      </c>
      <c r="G52" s="147">
        <f t="shared" si="1"/>
        <v>0.36719706242350059</v>
      </c>
      <c r="H52" s="58">
        <v>2442</v>
      </c>
      <c r="I52" s="147">
        <f t="shared" si="2"/>
        <v>99.6328029375765</v>
      </c>
      <c r="J52" s="148">
        <v>0</v>
      </c>
      <c r="K52" s="185">
        <f t="shared" si="3"/>
        <v>0</v>
      </c>
      <c r="L52" s="148">
        <v>1998</v>
      </c>
      <c r="M52" s="186">
        <f t="shared" si="4"/>
        <v>81.818181818181813</v>
      </c>
      <c r="N52" s="148">
        <v>0</v>
      </c>
      <c r="O52" s="185">
        <f t="shared" si="5"/>
        <v>0</v>
      </c>
      <c r="P52" s="187">
        <v>2</v>
      </c>
      <c r="Q52" s="185">
        <f t="shared" si="6"/>
        <v>8.1900081900081897E-2</v>
      </c>
      <c r="R52" s="187">
        <v>408</v>
      </c>
      <c r="S52" s="185">
        <f t="shared" si="7"/>
        <v>16.707616707616708</v>
      </c>
      <c r="T52" s="187">
        <v>33</v>
      </c>
      <c r="U52" s="185">
        <f t="shared" si="8"/>
        <v>1.3513513513513513</v>
      </c>
      <c r="V52" s="187">
        <v>0</v>
      </c>
      <c r="W52" s="185">
        <f t="shared" si="9"/>
        <v>0</v>
      </c>
      <c r="X52" s="187">
        <v>1</v>
      </c>
      <c r="Y52" s="188">
        <f t="shared" si="10"/>
        <v>4.0950040950040949E-2</v>
      </c>
    </row>
    <row r="53" spans="1:25" x14ac:dyDescent="0.25">
      <c r="A53" s="44"/>
      <c r="B53" s="58" t="s">
        <v>254</v>
      </c>
      <c r="C53" s="58">
        <v>2704</v>
      </c>
      <c r="D53" s="58">
        <v>2698</v>
      </c>
      <c r="E53" s="147">
        <f t="shared" si="0"/>
        <v>99.778106508875737</v>
      </c>
      <c r="F53" s="58">
        <v>19</v>
      </c>
      <c r="G53" s="147">
        <f t="shared" si="1"/>
        <v>0.70422535211267601</v>
      </c>
      <c r="H53" s="58">
        <v>2679</v>
      </c>
      <c r="I53" s="147">
        <f t="shared" si="2"/>
        <v>99.295774647887328</v>
      </c>
      <c r="J53" s="150">
        <v>0</v>
      </c>
      <c r="K53" s="185">
        <f t="shared" si="3"/>
        <v>0</v>
      </c>
      <c r="L53" s="151">
        <v>1964</v>
      </c>
      <c r="M53" s="186">
        <f t="shared" si="4"/>
        <v>73.310936916759985</v>
      </c>
      <c r="N53" s="151">
        <v>0</v>
      </c>
      <c r="O53" s="185">
        <f t="shared" si="5"/>
        <v>0</v>
      </c>
      <c r="P53" s="151">
        <v>0</v>
      </c>
      <c r="Q53" s="185">
        <f t="shared" si="6"/>
        <v>0</v>
      </c>
      <c r="R53" s="151">
        <v>712</v>
      </c>
      <c r="S53" s="185">
        <f t="shared" si="7"/>
        <v>26.577081000373273</v>
      </c>
      <c r="T53" s="151">
        <v>3</v>
      </c>
      <c r="U53" s="185">
        <f t="shared" si="8"/>
        <v>0.11198208286674133</v>
      </c>
      <c r="V53" s="150">
        <v>0</v>
      </c>
      <c r="W53" s="185">
        <f t="shared" si="9"/>
        <v>0</v>
      </c>
      <c r="X53" s="150">
        <v>0</v>
      </c>
      <c r="Y53" s="188">
        <f t="shared" si="10"/>
        <v>0</v>
      </c>
    </row>
    <row r="54" spans="1:25" x14ac:dyDescent="0.25">
      <c r="A54" s="44"/>
      <c r="B54" s="58" t="s">
        <v>255</v>
      </c>
      <c r="C54" s="58">
        <v>2347</v>
      </c>
      <c r="D54" s="58">
        <v>2343</v>
      </c>
      <c r="E54" s="147">
        <f t="shared" si="0"/>
        <v>99.829569663400079</v>
      </c>
      <c r="F54" s="58">
        <v>12</v>
      </c>
      <c r="G54" s="147">
        <f t="shared" si="1"/>
        <v>0.51216389244558258</v>
      </c>
      <c r="H54" s="58">
        <v>2331</v>
      </c>
      <c r="I54" s="147">
        <f t="shared" si="2"/>
        <v>99.487836107554415</v>
      </c>
      <c r="J54" s="150">
        <v>0</v>
      </c>
      <c r="K54" s="185">
        <f t="shared" si="3"/>
        <v>0</v>
      </c>
      <c r="L54" s="151">
        <v>2216</v>
      </c>
      <c r="M54" s="186">
        <f t="shared" si="4"/>
        <v>95.066495066495065</v>
      </c>
      <c r="N54" s="151">
        <v>2</v>
      </c>
      <c r="O54" s="185">
        <f t="shared" si="5"/>
        <v>8.5800085800085801E-2</v>
      </c>
      <c r="P54" s="151">
        <v>1</v>
      </c>
      <c r="Q54" s="185">
        <f t="shared" si="6"/>
        <v>4.2900042900042901E-2</v>
      </c>
      <c r="R54" s="151">
        <v>103</v>
      </c>
      <c r="S54" s="185">
        <f t="shared" si="7"/>
        <v>4.4187044187044187</v>
      </c>
      <c r="T54" s="58">
        <v>6</v>
      </c>
      <c r="U54" s="185">
        <f t="shared" si="8"/>
        <v>0.2574002574002574</v>
      </c>
      <c r="V54" s="150">
        <v>1</v>
      </c>
      <c r="W54" s="185">
        <f t="shared" si="9"/>
        <v>4.2900042900042901E-2</v>
      </c>
      <c r="X54" s="150">
        <v>2</v>
      </c>
      <c r="Y54" s="188">
        <f t="shared" si="10"/>
        <v>8.5800085800085801E-2</v>
      </c>
    </row>
    <row r="55" spans="1:25" x14ac:dyDescent="0.25">
      <c r="A55" s="44"/>
      <c r="B55" s="58" t="s">
        <v>256</v>
      </c>
      <c r="C55" s="58">
        <v>2451</v>
      </c>
      <c r="D55" s="58">
        <v>2486</v>
      </c>
      <c r="E55" s="147">
        <f t="shared" si="0"/>
        <v>101.42798857609139</v>
      </c>
      <c r="F55" s="58">
        <v>16</v>
      </c>
      <c r="G55" s="147">
        <f t="shared" si="1"/>
        <v>0.64360418342719228</v>
      </c>
      <c r="H55" s="58">
        <v>2470</v>
      </c>
      <c r="I55" s="147">
        <f t="shared" si="2"/>
        <v>99.356395816572814</v>
      </c>
      <c r="J55" s="150">
        <v>0</v>
      </c>
      <c r="K55" s="185">
        <f t="shared" si="3"/>
        <v>0</v>
      </c>
      <c r="L55" s="151">
        <v>2323</v>
      </c>
      <c r="M55" s="186">
        <f t="shared" si="4"/>
        <v>94.048582995951421</v>
      </c>
      <c r="N55" s="151">
        <v>0</v>
      </c>
      <c r="O55" s="185">
        <f t="shared" si="5"/>
        <v>0</v>
      </c>
      <c r="P55" s="151">
        <v>1</v>
      </c>
      <c r="Q55" s="185">
        <f t="shared" si="6"/>
        <v>4.048582995951417E-2</v>
      </c>
      <c r="R55" s="151">
        <v>145</v>
      </c>
      <c r="S55" s="185">
        <f t="shared" si="7"/>
        <v>5.8704453441295543</v>
      </c>
      <c r="T55" s="58">
        <v>1</v>
      </c>
      <c r="U55" s="185">
        <f t="shared" si="8"/>
        <v>4.048582995951417E-2</v>
      </c>
      <c r="V55" s="150">
        <v>0</v>
      </c>
      <c r="W55" s="185">
        <f t="shared" si="9"/>
        <v>0</v>
      </c>
      <c r="X55" s="150">
        <v>0</v>
      </c>
      <c r="Y55" s="188">
        <f t="shared" si="10"/>
        <v>0</v>
      </c>
    </row>
    <row r="56" spans="1:25" x14ac:dyDescent="0.25">
      <c r="A56" s="44"/>
      <c r="B56" s="58" t="s">
        <v>257</v>
      </c>
      <c r="C56" s="58">
        <v>2365</v>
      </c>
      <c r="D56" s="58">
        <v>2359</v>
      </c>
      <c r="E56" s="147">
        <f t="shared" si="0"/>
        <v>99.746300211416496</v>
      </c>
      <c r="F56" s="58">
        <v>16</v>
      </c>
      <c r="G56" s="147">
        <f t="shared" si="1"/>
        <v>0.67825349724459516</v>
      </c>
      <c r="H56" s="58">
        <v>2343</v>
      </c>
      <c r="I56" s="147">
        <f t="shared" si="2"/>
        <v>99.321746502755403</v>
      </c>
      <c r="J56" s="148">
        <v>0</v>
      </c>
      <c r="K56" s="185">
        <f t="shared" si="3"/>
        <v>0</v>
      </c>
      <c r="L56" s="154">
        <v>2185</v>
      </c>
      <c r="M56" s="186">
        <f t="shared" si="4"/>
        <v>93.256508749466491</v>
      </c>
      <c r="N56" s="148">
        <v>0</v>
      </c>
      <c r="O56" s="185">
        <f t="shared" si="5"/>
        <v>0</v>
      </c>
      <c r="P56" s="187">
        <v>1</v>
      </c>
      <c r="Q56" s="185">
        <f t="shared" si="6"/>
        <v>4.2680324370465213E-2</v>
      </c>
      <c r="R56" s="187">
        <v>132</v>
      </c>
      <c r="S56" s="185">
        <f t="shared" si="7"/>
        <v>5.6338028169014081</v>
      </c>
      <c r="T56" s="187">
        <v>20</v>
      </c>
      <c r="U56" s="185">
        <f t="shared" si="8"/>
        <v>0.85360648740930434</v>
      </c>
      <c r="V56" s="187">
        <v>3</v>
      </c>
      <c r="W56" s="185">
        <f t="shared" si="9"/>
        <v>0.12804097311139565</v>
      </c>
      <c r="X56" s="187">
        <v>2</v>
      </c>
      <c r="Y56" s="188">
        <f t="shared" si="10"/>
        <v>8.5360648740930425E-2</v>
      </c>
    </row>
    <row r="57" spans="1:25" x14ac:dyDescent="0.25">
      <c r="A57" s="44"/>
      <c r="B57" s="58" t="s">
        <v>258</v>
      </c>
      <c r="C57" s="58">
        <v>2453</v>
      </c>
      <c r="D57" s="58">
        <v>2448</v>
      </c>
      <c r="E57" s="147">
        <f t="shared" si="0"/>
        <v>99.796167957602933</v>
      </c>
      <c r="F57" s="58">
        <v>9</v>
      </c>
      <c r="G57" s="147">
        <f t="shared" si="1"/>
        <v>0.36764705882352944</v>
      </c>
      <c r="H57" s="58">
        <v>2439</v>
      </c>
      <c r="I57" s="147">
        <f t="shared" si="2"/>
        <v>99.632352941176464</v>
      </c>
      <c r="J57" s="150">
        <v>0</v>
      </c>
      <c r="K57" s="185">
        <f t="shared" si="3"/>
        <v>0</v>
      </c>
      <c r="L57" s="151">
        <v>2301</v>
      </c>
      <c r="M57" s="186">
        <f t="shared" si="4"/>
        <v>94.341943419434187</v>
      </c>
      <c r="N57" s="151">
        <v>1</v>
      </c>
      <c r="O57" s="185">
        <f t="shared" si="5"/>
        <v>4.1000410004100041E-2</v>
      </c>
      <c r="P57" s="151">
        <v>0</v>
      </c>
      <c r="Q57" s="185">
        <f t="shared" si="6"/>
        <v>0</v>
      </c>
      <c r="R57" s="151">
        <v>131</v>
      </c>
      <c r="S57" s="185">
        <f t="shared" si="7"/>
        <v>5.3710537105371055</v>
      </c>
      <c r="T57" s="58">
        <v>5</v>
      </c>
      <c r="U57" s="185">
        <f t="shared" si="8"/>
        <v>0.2050020500205002</v>
      </c>
      <c r="V57" s="150">
        <v>0</v>
      </c>
      <c r="W57" s="185">
        <f t="shared" si="9"/>
        <v>0</v>
      </c>
      <c r="X57" s="150">
        <v>1</v>
      </c>
      <c r="Y57" s="188">
        <f t="shared" si="10"/>
        <v>4.1000410004100041E-2</v>
      </c>
    </row>
    <row r="58" spans="1:25" x14ac:dyDescent="0.25">
      <c r="A58" s="44"/>
      <c r="B58" s="58" t="s">
        <v>259</v>
      </c>
      <c r="C58" s="58">
        <v>1987</v>
      </c>
      <c r="D58" s="58">
        <v>1883</v>
      </c>
      <c r="E58" s="147">
        <f t="shared" si="0"/>
        <v>94.765978862606943</v>
      </c>
      <c r="F58" s="58">
        <v>12</v>
      </c>
      <c r="G58" s="147">
        <f t="shared" si="1"/>
        <v>0.63728093467870417</v>
      </c>
      <c r="H58" s="58">
        <v>1871</v>
      </c>
      <c r="I58" s="147">
        <f t="shared" si="2"/>
        <v>99.362719065321301</v>
      </c>
      <c r="J58" s="150">
        <v>0</v>
      </c>
      <c r="K58" s="185">
        <f t="shared" si="3"/>
        <v>0</v>
      </c>
      <c r="L58" s="151">
        <v>1719</v>
      </c>
      <c r="M58" s="186">
        <f t="shared" si="4"/>
        <v>91.876002137894176</v>
      </c>
      <c r="N58" s="151">
        <v>0</v>
      </c>
      <c r="O58" s="185">
        <f t="shared" si="5"/>
        <v>0</v>
      </c>
      <c r="P58" s="151">
        <v>3</v>
      </c>
      <c r="Q58" s="185">
        <f t="shared" si="6"/>
        <v>0.16034206306787813</v>
      </c>
      <c r="R58" s="151">
        <v>142</v>
      </c>
      <c r="S58" s="185">
        <f t="shared" si="7"/>
        <v>7.589524318546232</v>
      </c>
      <c r="T58" s="58">
        <v>5</v>
      </c>
      <c r="U58" s="185">
        <f t="shared" si="8"/>
        <v>0.26723677177979688</v>
      </c>
      <c r="V58" s="150">
        <v>0</v>
      </c>
      <c r="W58" s="185">
        <f t="shared" si="9"/>
        <v>0</v>
      </c>
      <c r="X58" s="150">
        <v>2</v>
      </c>
      <c r="Y58" s="188">
        <f t="shared" si="10"/>
        <v>0.10689470871191876</v>
      </c>
    </row>
    <row r="59" spans="1:25" x14ac:dyDescent="0.25">
      <c r="A59" s="44"/>
      <c r="B59" s="58" t="s">
        <v>260</v>
      </c>
      <c r="C59" s="58">
        <v>1378</v>
      </c>
      <c r="D59" s="58">
        <v>1319</v>
      </c>
      <c r="E59" s="147">
        <f t="shared" si="0"/>
        <v>95.718432510885336</v>
      </c>
      <c r="F59" s="58">
        <v>39</v>
      </c>
      <c r="G59" s="147">
        <f t="shared" si="1"/>
        <v>2.9567854435178167</v>
      </c>
      <c r="H59" s="58">
        <v>1280</v>
      </c>
      <c r="I59" s="147">
        <f t="shared" si="2"/>
        <v>97.043214556482184</v>
      </c>
      <c r="J59" s="150">
        <v>0</v>
      </c>
      <c r="K59" s="185">
        <f t="shared" si="3"/>
        <v>0</v>
      </c>
      <c r="L59" s="151">
        <v>1125</v>
      </c>
      <c r="M59" s="186">
        <f t="shared" si="4"/>
        <v>87.890625</v>
      </c>
      <c r="N59" s="58">
        <v>1</v>
      </c>
      <c r="O59" s="185">
        <f t="shared" si="5"/>
        <v>7.8125E-2</v>
      </c>
      <c r="P59" s="58">
        <v>1</v>
      </c>
      <c r="Q59" s="185">
        <f t="shared" si="6"/>
        <v>7.8125E-2</v>
      </c>
      <c r="R59" s="151">
        <v>135</v>
      </c>
      <c r="S59" s="185">
        <f t="shared" si="7"/>
        <v>10.546875</v>
      </c>
      <c r="T59" s="151">
        <v>12</v>
      </c>
      <c r="U59" s="185">
        <f t="shared" si="8"/>
        <v>0.9375</v>
      </c>
      <c r="V59" s="150">
        <v>1</v>
      </c>
      <c r="W59" s="185">
        <f t="shared" si="9"/>
        <v>7.8125E-2</v>
      </c>
      <c r="X59" s="150">
        <v>5</v>
      </c>
      <c r="Y59" s="188">
        <f t="shared" si="10"/>
        <v>0.390625</v>
      </c>
    </row>
    <row r="60" spans="1:25" x14ac:dyDescent="0.25">
      <c r="A60" s="152"/>
      <c r="B60" s="88"/>
      <c r="C60" s="88"/>
      <c r="D60" s="88"/>
      <c r="E60" s="153"/>
      <c r="F60" s="88"/>
      <c r="G60" s="153"/>
      <c r="H60" s="88"/>
      <c r="I60" s="153"/>
      <c r="J60" s="88"/>
      <c r="K60" s="189"/>
      <c r="L60" s="88"/>
      <c r="M60" s="190"/>
      <c r="N60" s="88"/>
      <c r="O60" s="189"/>
      <c r="P60" s="88"/>
      <c r="Q60" s="189"/>
      <c r="R60" s="88"/>
      <c r="S60" s="189"/>
      <c r="T60" s="88"/>
      <c r="U60" s="189"/>
      <c r="V60" s="88"/>
      <c r="W60" s="189"/>
      <c r="X60" s="88"/>
      <c r="Y60" s="191"/>
    </row>
    <row r="61" spans="1:25" x14ac:dyDescent="0.25">
      <c r="A61" s="44" t="s">
        <v>261</v>
      </c>
      <c r="B61" s="58" t="s">
        <v>262</v>
      </c>
      <c r="C61" s="58">
        <v>2459</v>
      </c>
      <c r="D61" s="58">
        <v>2457</v>
      </c>
      <c r="E61" s="147">
        <f t="shared" si="0"/>
        <v>99.918666124440833</v>
      </c>
      <c r="F61" s="58">
        <v>16</v>
      </c>
      <c r="G61" s="147">
        <f t="shared" si="1"/>
        <v>0.65120065120065118</v>
      </c>
      <c r="H61" s="58">
        <v>2441</v>
      </c>
      <c r="I61" s="147">
        <f t="shared" si="2"/>
        <v>99.348799348799346</v>
      </c>
      <c r="J61" s="148">
        <v>1</v>
      </c>
      <c r="K61" s="185">
        <f t="shared" si="3"/>
        <v>4.0966816878328552E-2</v>
      </c>
      <c r="L61" s="148">
        <v>2427</v>
      </c>
      <c r="M61" s="186">
        <f t="shared" si="4"/>
        <v>99.426464563703405</v>
      </c>
      <c r="N61" s="148">
        <v>3</v>
      </c>
      <c r="O61" s="185">
        <f t="shared" si="5"/>
        <v>0.12290045063498566</v>
      </c>
      <c r="P61" s="187">
        <v>1</v>
      </c>
      <c r="Q61" s="185">
        <f t="shared" si="6"/>
        <v>4.0966816878328552E-2</v>
      </c>
      <c r="R61" s="187">
        <v>2</v>
      </c>
      <c r="S61" s="185">
        <f t="shared" si="7"/>
        <v>8.1933633756657104E-2</v>
      </c>
      <c r="T61" s="187">
        <v>4</v>
      </c>
      <c r="U61" s="185">
        <f t="shared" si="8"/>
        <v>0.16386726751331421</v>
      </c>
      <c r="V61" s="187">
        <v>1</v>
      </c>
      <c r="W61" s="185">
        <f t="shared" si="9"/>
        <v>4.0966816878328552E-2</v>
      </c>
      <c r="X61" s="187">
        <v>2</v>
      </c>
      <c r="Y61" s="188">
        <f t="shared" si="10"/>
        <v>8.1933633756657104E-2</v>
      </c>
    </row>
    <row r="62" spans="1:25" x14ac:dyDescent="0.25">
      <c r="A62" s="44"/>
      <c r="B62" s="58" t="s">
        <v>263</v>
      </c>
      <c r="C62" s="58">
        <v>2742</v>
      </c>
      <c r="D62" s="58">
        <v>2739</v>
      </c>
      <c r="E62" s="147">
        <f t="shared" si="0"/>
        <v>99.890590809628009</v>
      </c>
      <c r="F62" s="58">
        <v>19</v>
      </c>
      <c r="G62" s="147">
        <f t="shared" si="1"/>
        <v>0.69368382621394664</v>
      </c>
      <c r="H62" s="58">
        <v>2720</v>
      </c>
      <c r="I62" s="147">
        <f t="shared" si="2"/>
        <v>99.306316173786058</v>
      </c>
      <c r="J62" s="150">
        <v>0</v>
      </c>
      <c r="K62" s="185">
        <f t="shared" si="3"/>
        <v>0</v>
      </c>
      <c r="L62" s="151">
        <v>2695</v>
      </c>
      <c r="M62" s="186">
        <f t="shared" si="4"/>
        <v>99.080882352941174</v>
      </c>
      <c r="N62" s="151">
        <v>1</v>
      </c>
      <c r="O62" s="185">
        <f t="shared" si="5"/>
        <v>3.6764705882352942E-2</v>
      </c>
      <c r="P62" s="151">
        <v>2</v>
      </c>
      <c r="Q62" s="185">
        <f t="shared" si="6"/>
        <v>7.3529411764705885E-2</v>
      </c>
      <c r="R62" s="151">
        <v>20</v>
      </c>
      <c r="S62" s="185">
        <f t="shared" si="7"/>
        <v>0.73529411764705888</v>
      </c>
      <c r="T62" s="151">
        <v>1</v>
      </c>
      <c r="U62" s="185">
        <f t="shared" si="8"/>
        <v>3.6764705882352942E-2</v>
      </c>
      <c r="V62" s="150">
        <v>1</v>
      </c>
      <c r="W62" s="185">
        <f t="shared" si="9"/>
        <v>3.6764705882352942E-2</v>
      </c>
      <c r="X62" s="150">
        <v>0</v>
      </c>
      <c r="Y62" s="188">
        <f t="shared" si="10"/>
        <v>0</v>
      </c>
    </row>
    <row r="63" spans="1:25" x14ac:dyDescent="0.25">
      <c r="A63" s="44"/>
      <c r="B63" s="58" t="s">
        <v>264</v>
      </c>
      <c r="C63" s="58">
        <v>2678</v>
      </c>
      <c r="D63" s="58">
        <v>2674</v>
      </c>
      <c r="E63" s="147">
        <f t="shared" si="0"/>
        <v>99.850634802091108</v>
      </c>
      <c r="F63" s="58">
        <v>22</v>
      </c>
      <c r="G63" s="147">
        <f t="shared" si="1"/>
        <v>0.82273747195213165</v>
      </c>
      <c r="H63" s="58">
        <v>2652</v>
      </c>
      <c r="I63" s="147">
        <f t="shared" si="2"/>
        <v>99.177262528047862</v>
      </c>
      <c r="J63" s="150">
        <v>0</v>
      </c>
      <c r="K63" s="185">
        <f t="shared" si="3"/>
        <v>0</v>
      </c>
      <c r="L63" s="151">
        <v>2042</v>
      </c>
      <c r="M63" s="186">
        <f t="shared" si="4"/>
        <v>76.998491704374061</v>
      </c>
      <c r="N63" s="151">
        <v>6</v>
      </c>
      <c r="O63" s="185">
        <f t="shared" si="5"/>
        <v>0.22624434389140272</v>
      </c>
      <c r="P63" s="151">
        <v>0</v>
      </c>
      <c r="Q63" s="185">
        <f t="shared" si="6"/>
        <v>0</v>
      </c>
      <c r="R63" s="151">
        <v>602</v>
      </c>
      <c r="S63" s="185">
        <f t="shared" si="7"/>
        <v>22.699849170437407</v>
      </c>
      <c r="T63" s="58">
        <v>0</v>
      </c>
      <c r="U63" s="185">
        <f t="shared" si="8"/>
        <v>0</v>
      </c>
      <c r="V63" s="150">
        <v>2</v>
      </c>
      <c r="W63" s="185">
        <f t="shared" si="9"/>
        <v>7.5414781297134234E-2</v>
      </c>
      <c r="X63" s="150">
        <v>0</v>
      </c>
      <c r="Y63" s="188">
        <f t="shared" si="10"/>
        <v>0</v>
      </c>
    </row>
    <row r="64" spans="1:25" x14ac:dyDescent="0.25">
      <c r="A64" s="44"/>
      <c r="B64" s="58" t="s">
        <v>265</v>
      </c>
      <c r="C64" s="58">
        <v>3512</v>
      </c>
      <c r="D64" s="58">
        <v>3421</v>
      </c>
      <c r="E64" s="147">
        <f t="shared" si="0"/>
        <v>97.408883826879276</v>
      </c>
      <c r="F64" s="58">
        <v>40</v>
      </c>
      <c r="G64" s="147">
        <f t="shared" si="1"/>
        <v>1.1692487576731949</v>
      </c>
      <c r="H64" s="58">
        <v>3381</v>
      </c>
      <c r="I64" s="147">
        <f t="shared" si="2"/>
        <v>98.830751242326798</v>
      </c>
      <c r="J64" s="150">
        <v>0</v>
      </c>
      <c r="K64" s="185">
        <f t="shared" si="3"/>
        <v>0</v>
      </c>
      <c r="L64" s="151">
        <v>3359</v>
      </c>
      <c r="M64" s="186">
        <f t="shared" si="4"/>
        <v>99.349304939367045</v>
      </c>
      <c r="N64" s="150">
        <v>5</v>
      </c>
      <c r="O64" s="185">
        <f t="shared" si="5"/>
        <v>0.14788524105294293</v>
      </c>
      <c r="P64" s="151">
        <v>2</v>
      </c>
      <c r="Q64" s="185">
        <f t="shared" si="6"/>
        <v>5.9154096421177166E-2</v>
      </c>
      <c r="R64" s="151">
        <v>12</v>
      </c>
      <c r="S64" s="185">
        <f t="shared" si="7"/>
        <v>0.35492457852706299</v>
      </c>
      <c r="T64" s="151">
        <v>1</v>
      </c>
      <c r="U64" s="185">
        <f t="shared" si="8"/>
        <v>2.9577048210588583E-2</v>
      </c>
      <c r="V64" s="150">
        <v>1</v>
      </c>
      <c r="W64" s="185">
        <f t="shared" si="9"/>
        <v>2.9577048210588583E-2</v>
      </c>
      <c r="X64" s="150">
        <v>1</v>
      </c>
      <c r="Y64" s="188">
        <f t="shared" si="10"/>
        <v>2.9577048210588583E-2</v>
      </c>
    </row>
    <row r="65" spans="1:25" x14ac:dyDescent="0.25">
      <c r="A65" s="152"/>
      <c r="B65" s="88"/>
      <c r="C65" s="88"/>
      <c r="D65" s="88"/>
      <c r="E65" s="153"/>
      <c r="F65" s="88"/>
      <c r="G65" s="153"/>
      <c r="H65" s="88"/>
      <c r="I65" s="153"/>
      <c r="J65" s="88"/>
      <c r="K65" s="189"/>
      <c r="L65" s="88"/>
      <c r="M65" s="190"/>
      <c r="N65" s="88"/>
      <c r="O65" s="189"/>
      <c r="P65" s="88"/>
      <c r="Q65" s="189"/>
      <c r="R65" s="88"/>
      <c r="S65" s="189"/>
      <c r="T65" s="88"/>
      <c r="U65" s="189"/>
      <c r="V65" s="88"/>
      <c r="W65" s="189"/>
      <c r="X65" s="88"/>
      <c r="Y65" s="191"/>
    </row>
    <row r="66" spans="1:25" x14ac:dyDescent="0.25">
      <c r="A66" s="44" t="s">
        <v>161</v>
      </c>
      <c r="B66" s="58" t="s">
        <v>266</v>
      </c>
      <c r="C66" s="58">
        <v>1456</v>
      </c>
      <c r="D66" s="58">
        <v>1321</v>
      </c>
      <c r="E66" s="147">
        <f t="shared" si="0"/>
        <v>90.728021978021971</v>
      </c>
      <c r="F66" s="58">
        <v>45</v>
      </c>
      <c r="G66" s="147">
        <f t="shared" si="1"/>
        <v>3.4065102195306585</v>
      </c>
      <c r="H66" s="58">
        <v>1276</v>
      </c>
      <c r="I66" s="147">
        <f t="shared" si="2"/>
        <v>96.593489780469341</v>
      </c>
      <c r="J66" s="148">
        <v>4</v>
      </c>
      <c r="K66" s="185">
        <f t="shared" si="3"/>
        <v>0.31347962382445144</v>
      </c>
      <c r="L66" s="148">
        <v>506</v>
      </c>
      <c r="M66" s="186">
        <f t="shared" si="4"/>
        <v>39.655172413793103</v>
      </c>
      <c r="N66" s="148">
        <v>45</v>
      </c>
      <c r="O66" s="185">
        <f t="shared" si="5"/>
        <v>3.5266457680250785</v>
      </c>
      <c r="P66" s="187">
        <v>8</v>
      </c>
      <c r="Q66" s="185">
        <f t="shared" si="6"/>
        <v>0.62695924764890287</v>
      </c>
      <c r="R66" s="187">
        <v>27</v>
      </c>
      <c r="S66" s="185">
        <f t="shared" si="7"/>
        <v>2.1159874608150471</v>
      </c>
      <c r="T66" s="187">
        <v>686</v>
      </c>
      <c r="U66" s="185">
        <f t="shared" si="8"/>
        <v>53.761755485893417</v>
      </c>
      <c r="V66" s="187">
        <v>0</v>
      </c>
      <c r="W66" s="185">
        <f t="shared" si="9"/>
        <v>0</v>
      </c>
      <c r="X66" s="187">
        <v>0</v>
      </c>
      <c r="Y66" s="188">
        <f t="shared" si="10"/>
        <v>0</v>
      </c>
    </row>
    <row r="67" spans="1:25" x14ac:dyDescent="0.25">
      <c r="A67" s="44"/>
      <c r="B67" s="58" t="s">
        <v>267</v>
      </c>
      <c r="C67" s="58">
        <v>2006</v>
      </c>
      <c r="D67" s="58">
        <v>1656</v>
      </c>
      <c r="E67" s="147">
        <f t="shared" si="0"/>
        <v>82.552342971086745</v>
      </c>
      <c r="F67" s="58">
        <v>32</v>
      </c>
      <c r="G67" s="147">
        <f t="shared" si="1"/>
        <v>1.932367149758454</v>
      </c>
      <c r="H67" s="58">
        <v>1624</v>
      </c>
      <c r="I67" s="147">
        <f t="shared" si="2"/>
        <v>98.067632850241552</v>
      </c>
      <c r="J67" s="149">
        <v>0</v>
      </c>
      <c r="K67" s="185">
        <f t="shared" si="3"/>
        <v>0</v>
      </c>
      <c r="L67" s="187">
        <v>1319</v>
      </c>
      <c r="M67" s="186">
        <f t="shared" si="4"/>
        <v>81.2192118226601</v>
      </c>
      <c r="N67" s="187">
        <v>30</v>
      </c>
      <c r="O67" s="185">
        <f t="shared" si="5"/>
        <v>1.8472906403940887</v>
      </c>
      <c r="P67" s="187">
        <v>4</v>
      </c>
      <c r="Q67" s="185">
        <f t="shared" si="6"/>
        <v>0.24630541871921183</v>
      </c>
      <c r="R67" s="187">
        <v>43</v>
      </c>
      <c r="S67" s="185">
        <f t="shared" si="7"/>
        <v>2.6477832512315271</v>
      </c>
      <c r="T67" s="187">
        <v>228</v>
      </c>
      <c r="U67" s="185">
        <f t="shared" si="8"/>
        <v>14.039408866995075</v>
      </c>
      <c r="V67" s="187">
        <v>0</v>
      </c>
      <c r="W67" s="185">
        <f t="shared" si="9"/>
        <v>0</v>
      </c>
      <c r="X67" s="187">
        <v>0</v>
      </c>
      <c r="Y67" s="188">
        <f t="shared" si="10"/>
        <v>0</v>
      </c>
    </row>
    <row r="68" spans="1:25" x14ac:dyDescent="0.25">
      <c r="A68" s="44"/>
      <c r="B68" s="58" t="s">
        <v>268</v>
      </c>
      <c r="C68" s="58">
        <v>8575</v>
      </c>
      <c r="D68" s="58">
        <v>7289</v>
      </c>
      <c r="E68" s="147">
        <f t="shared" si="0"/>
        <v>85.002915451895049</v>
      </c>
      <c r="F68" s="58">
        <v>731</v>
      </c>
      <c r="G68" s="147">
        <f t="shared" si="1"/>
        <v>10.02881053642475</v>
      </c>
      <c r="H68" s="58">
        <v>6558</v>
      </c>
      <c r="I68" s="147">
        <f t="shared" si="2"/>
        <v>89.971189463575257</v>
      </c>
      <c r="J68" s="150">
        <v>0</v>
      </c>
      <c r="K68" s="185">
        <f t="shared" si="3"/>
        <v>0</v>
      </c>
      <c r="L68" s="151">
        <v>4023</v>
      </c>
      <c r="M68" s="186">
        <f t="shared" si="4"/>
        <v>61.344922232387923</v>
      </c>
      <c r="N68" s="151">
        <v>78</v>
      </c>
      <c r="O68" s="185">
        <f t="shared" si="5"/>
        <v>1.1893870082342177</v>
      </c>
      <c r="P68" s="151">
        <v>65</v>
      </c>
      <c r="Q68" s="185">
        <f t="shared" si="6"/>
        <v>0.99115584019518144</v>
      </c>
      <c r="R68" s="151">
        <v>951</v>
      </c>
      <c r="S68" s="185">
        <f t="shared" si="7"/>
        <v>14.501372369624885</v>
      </c>
      <c r="T68" s="151">
        <v>1401</v>
      </c>
      <c r="U68" s="185">
        <f t="shared" si="8"/>
        <v>21.363220494053063</v>
      </c>
      <c r="V68" s="150">
        <v>4</v>
      </c>
      <c r="W68" s="185">
        <f t="shared" si="9"/>
        <v>6.0994205550472705E-2</v>
      </c>
      <c r="X68" s="150">
        <v>36</v>
      </c>
      <c r="Y68" s="188">
        <f t="shared" si="10"/>
        <v>0.54894784995425439</v>
      </c>
    </row>
    <row r="69" spans="1:25" x14ac:dyDescent="0.25">
      <c r="A69" s="44"/>
      <c r="B69" s="58" t="s">
        <v>18</v>
      </c>
      <c r="C69" s="58">
        <v>3178</v>
      </c>
      <c r="D69" s="58">
        <v>3009</v>
      </c>
      <c r="E69" s="147">
        <f t="shared" si="0"/>
        <v>94.682190056639399</v>
      </c>
      <c r="F69" s="58">
        <v>12</v>
      </c>
      <c r="G69" s="147">
        <f t="shared" si="1"/>
        <v>0.39880358923230308</v>
      </c>
      <c r="H69" s="58">
        <v>2997</v>
      </c>
      <c r="I69" s="147">
        <f t="shared" si="2"/>
        <v>99.601196410767699</v>
      </c>
      <c r="J69" s="150">
        <v>0</v>
      </c>
      <c r="K69" s="185">
        <f t="shared" si="3"/>
        <v>0</v>
      </c>
      <c r="L69" s="151">
        <v>1555</v>
      </c>
      <c r="M69" s="186">
        <f t="shared" si="4"/>
        <v>51.885218551885217</v>
      </c>
      <c r="N69" s="151">
        <v>11</v>
      </c>
      <c r="O69" s="185">
        <f t="shared" si="5"/>
        <v>0.3670337003670337</v>
      </c>
      <c r="P69" s="151">
        <v>4</v>
      </c>
      <c r="Q69" s="185">
        <f t="shared" si="6"/>
        <v>0.13346680013346679</v>
      </c>
      <c r="R69" s="151">
        <v>989</v>
      </c>
      <c r="S69" s="185">
        <f t="shared" si="7"/>
        <v>32.999666332999666</v>
      </c>
      <c r="T69" s="58">
        <v>434</v>
      </c>
      <c r="U69" s="185">
        <f t="shared" si="8"/>
        <v>14.481147814481147</v>
      </c>
      <c r="V69" s="150">
        <v>0</v>
      </c>
      <c r="W69" s="185">
        <f t="shared" si="9"/>
        <v>0</v>
      </c>
      <c r="X69" s="150">
        <v>4</v>
      </c>
      <c r="Y69" s="188">
        <f t="shared" si="10"/>
        <v>0.13346680013346679</v>
      </c>
    </row>
    <row r="70" spans="1:25" x14ac:dyDescent="0.25">
      <c r="A70" s="44"/>
      <c r="B70" s="58" t="s">
        <v>269</v>
      </c>
      <c r="C70" s="58">
        <v>3149</v>
      </c>
      <c r="D70" s="58">
        <v>2951</v>
      </c>
      <c r="E70" s="147">
        <f t="shared" si="0"/>
        <v>93.712289615751033</v>
      </c>
      <c r="F70" s="58">
        <v>15</v>
      </c>
      <c r="G70" s="147">
        <f t="shared" si="1"/>
        <v>0.50830227041680787</v>
      </c>
      <c r="H70" s="58">
        <v>2936</v>
      </c>
      <c r="I70" s="147">
        <f t="shared" si="2"/>
        <v>99.491697729583194</v>
      </c>
      <c r="J70" s="150">
        <v>5</v>
      </c>
      <c r="K70" s="185">
        <f t="shared" si="3"/>
        <v>0.17029972752043596</v>
      </c>
      <c r="L70" s="151">
        <v>1889</v>
      </c>
      <c r="M70" s="186">
        <f t="shared" si="4"/>
        <v>64.339237057220714</v>
      </c>
      <c r="N70" s="150">
        <v>20</v>
      </c>
      <c r="O70" s="185">
        <f t="shared" si="5"/>
        <v>0.68119891008174382</v>
      </c>
      <c r="P70" s="151">
        <v>12</v>
      </c>
      <c r="Q70" s="185">
        <f t="shared" si="6"/>
        <v>0.40871934604904631</v>
      </c>
      <c r="R70" s="151">
        <v>156</v>
      </c>
      <c r="S70" s="185">
        <f t="shared" si="7"/>
        <v>5.3133514986376023</v>
      </c>
      <c r="T70" s="151">
        <v>854</v>
      </c>
      <c r="U70" s="185">
        <f t="shared" si="8"/>
        <v>29.087193460490465</v>
      </c>
      <c r="V70" s="150">
        <v>0</v>
      </c>
      <c r="W70" s="185">
        <f t="shared" si="9"/>
        <v>0</v>
      </c>
      <c r="X70" s="150">
        <v>0</v>
      </c>
      <c r="Y70" s="188">
        <f t="shared" si="10"/>
        <v>0</v>
      </c>
    </row>
    <row r="71" spans="1:25" x14ac:dyDescent="0.25">
      <c r="A71" s="44"/>
      <c r="B71" s="58" t="s">
        <v>270</v>
      </c>
      <c r="C71" s="58">
        <v>2832</v>
      </c>
      <c r="D71" s="58">
        <v>2618</v>
      </c>
      <c r="E71" s="147">
        <f t="shared" si="0"/>
        <v>92.443502824858754</v>
      </c>
      <c r="F71" s="58">
        <v>19</v>
      </c>
      <c r="G71" s="147">
        <f t="shared" si="1"/>
        <v>0.72574484339190226</v>
      </c>
      <c r="H71" s="58">
        <v>2599</v>
      </c>
      <c r="I71" s="147">
        <f t="shared" si="2"/>
        <v>99.274255156608092</v>
      </c>
      <c r="J71" s="150">
        <v>2</v>
      </c>
      <c r="K71" s="185">
        <f t="shared" si="3"/>
        <v>7.6952674105425167E-2</v>
      </c>
      <c r="L71" s="151">
        <v>1479</v>
      </c>
      <c r="M71" s="186">
        <f t="shared" si="4"/>
        <v>56.906502500961906</v>
      </c>
      <c r="N71" s="150">
        <v>54</v>
      </c>
      <c r="O71" s="185">
        <f t="shared" si="5"/>
        <v>2.0777222008464795</v>
      </c>
      <c r="P71" s="151">
        <v>15</v>
      </c>
      <c r="Q71" s="185">
        <f t="shared" si="6"/>
        <v>0.57714505579068875</v>
      </c>
      <c r="R71" s="151">
        <v>335</v>
      </c>
      <c r="S71" s="185">
        <f t="shared" si="7"/>
        <v>12.889572912658714</v>
      </c>
      <c r="T71" s="151">
        <v>709</v>
      </c>
      <c r="U71" s="185">
        <f t="shared" si="8"/>
        <v>27.279722970373221</v>
      </c>
      <c r="V71" s="150">
        <v>3</v>
      </c>
      <c r="W71" s="185">
        <f t="shared" si="9"/>
        <v>0.11542901115813775</v>
      </c>
      <c r="X71" s="150">
        <v>2</v>
      </c>
      <c r="Y71" s="188">
        <f t="shared" si="10"/>
        <v>7.6952674105425167E-2</v>
      </c>
    </row>
    <row r="72" spans="1:25" x14ac:dyDescent="0.25">
      <c r="A72" s="152"/>
      <c r="B72" s="88"/>
      <c r="C72" s="88"/>
      <c r="D72" s="88"/>
      <c r="E72" s="153"/>
      <c r="F72" s="88"/>
      <c r="G72" s="153"/>
      <c r="H72" s="88"/>
      <c r="I72" s="153"/>
      <c r="J72" s="88"/>
      <c r="K72" s="189"/>
      <c r="L72" s="88"/>
      <c r="M72" s="190"/>
      <c r="N72" s="88"/>
      <c r="O72" s="189"/>
      <c r="P72" s="88"/>
      <c r="Q72" s="189"/>
      <c r="R72" s="88"/>
      <c r="S72" s="189"/>
      <c r="T72" s="88"/>
      <c r="U72" s="189"/>
      <c r="V72" s="88"/>
      <c r="W72" s="189"/>
      <c r="X72" s="88"/>
      <c r="Y72" s="191"/>
    </row>
    <row r="73" spans="1:25" x14ac:dyDescent="0.25">
      <c r="A73" s="44" t="s">
        <v>271</v>
      </c>
      <c r="B73" s="58" t="s">
        <v>272</v>
      </c>
      <c r="C73" s="58">
        <v>1736</v>
      </c>
      <c r="D73" s="58">
        <v>1736</v>
      </c>
      <c r="E73" s="147">
        <f t="shared" si="0"/>
        <v>100</v>
      </c>
      <c r="F73" s="58">
        <v>5</v>
      </c>
      <c r="G73" s="147">
        <f t="shared" si="1"/>
        <v>0.28801843317972348</v>
      </c>
      <c r="H73" s="58">
        <v>1731</v>
      </c>
      <c r="I73" s="147">
        <f t="shared" si="2"/>
        <v>99.71198156682027</v>
      </c>
      <c r="J73" s="148">
        <v>1</v>
      </c>
      <c r="K73" s="185">
        <f t="shared" si="3"/>
        <v>5.7770075101097634E-2</v>
      </c>
      <c r="L73" s="148">
        <v>1026</v>
      </c>
      <c r="M73" s="186">
        <f t="shared" si="4"/>
        <v>59.272097053726171</v>
      </c>
      <c r="N73" s="148">
        <v>0</v>
      </c>
      <c r="O73" s="185">
        <f t="shared" si="5"/>
        <v>0</v>
      </c>
      <c r="P73" s="187">
        <v>0</v>
      </c>
      <c r="Q73" s="185">
        <f t="shared" si="6"/>
        <v>0</v>
      </c>
      <c r="R73" s="187">
        <v>313</v>
      </c>
      <c r="S73" s="185">
        <f t="shared" si="7"/>
        <v>18.082033506643558</v>
      </c>
      <c r="T73" s="187">
        <v>390</v>
      </c>
      <c r="U73" s="185">
        <f t="shared" si="8"/>
        <v>22.530329289428078</v>
      </c>
      <c r="V73" s="187">
        <v>1</v>
      </c>
      <c r="W73" s="185">
        <f t="shared" si="9"/>
        <v>5.7770075101097634E-2</v>
      </c>
      <c r="X73" s="187">
        <v>0</v>
      </c>
      <c r="Y73" s="188">
        <f t="shared" si="10"/>
        <v>0</v>
      </c>
    </row>
    <row r="74" spans="1:25" x14ac:dyDescent="0.25">
      <c r="A74" s="44"/>
      <c r="B74" s="58" t="s">
        <v>273</v>
      </c>
      <c r="C74" s="58">
        <v>1856</v>
      </c>
      <c r="D74" s="58">
        <v>1856</v>
      </c>
      <c r="E74" s="147">
        <f t="shared" si="0"/>
        <v>100</v>
      </c>
      <c r="F74" s="58">
        <v>16</v>
      </c>
      <c r="G74" s="147">
        <f t="shared" si="1"/>
        <v>0.86206896551724133</v>
      </c>
      <c r="H74" s="58">
        <v>1840</v>
      </c>
      <c r="I74" s="147">
        <f t="shared" si="2"/>
        <v>99.137931034482762</v>
      </c>
      <c r="J74" s="150">
        <v>0</v>
      </c>
      <c r="K74" s="185">
        <f t="shared" si="3"/>
        <v>0</v>
      </c>
      <c r="L74" s="151">
        <v>1531</v>
      </c>
      <c r="M74" s="186">
        <f t="shared" si="4"/>
        <v>83.206521739130437</v>
      </c>
      <c r="N74" s="151">
        <v>0</v>
      </c>
      <c r="O74" s="185">
        <f t="shared" si="5"/>
        <v>0</v>
      </c>
      <c r="P74" s="151">
        <v>0</v>
      </c>
      <c r="Q74" s="185">
        <f t="shared" si="6"/>
        <v>0</v>
      </c>
      <c r="R74" s="151">
        <v>203</v>
      </c>
      <c r="S74" s="185">
        <f t="shared" si="7"/>
        <v>11.032608695652174</v>
      </c>
      <c r="T74" s="151">
        <v>104</v>
      </c>
      <c r="U74" s="185">
        <f t="shared" si="8"/>
        <v>5.6521739130434785</v>
      </c>
      <c r="V74" s="150">
        <v>0</v>
      </c>
      <c r="W74" s="185">
        <f t="shared" si="9"/>
        <v>0</v>
      </c>
      <c r="X74" s="150">
        <v>2</v>
      </c>
      <c r="Y74" s="188">
        <f t="shared" si="10"/>
        <v>0.10869565217391304</v>
      </c>
    </row>
    <row r="75" spans="1:25" x14ac:dyDescent="0.25">
      <c r="A75" s="44"/>
      <c r="B75" s="58" t="s">
        <v>274</v>
      </c>
      <c r="C75" s="58">
        <v>1765</v>
      </c>
      <c r="D75" s="58">
        <v>1765</v>
      </c>
      <c r="E75" s="147">
        <f t="shared" si="0"/>
        <v>100</v>
      </c>
      <c r="F75" s="58">
        <v>23</v>
      </c>
      <c r="G75" s="147">
        <f t="shared" si="1"/>
        <v>1.3031161473087818</v>
      </c>
      <c r="H75" s="58">
        <v>1742</v>
      </c>
      <c r="I75" s="147">
        <f t="shared" si="2"/>
        <v>98.696883852691215</v>
      </c>
      <c r="J75" s="150">
        <v>0</v>
      </c>
      <c r="K75" s="185">
        <f t="shared" si="3"/>
        <v>0</v>
      </c>
      <c r="L75" s="151">
        <v>1432</v>
      </c>
      <c r="M75" s="186">
        <f t="shared" si="4"/>
        <v>82.204362801377727</v>
      </c>
      <c r="N75" s="151">
        <v>1</v>
      </c>
      <c r="O75" s="185">
        <f t="shared" si="5"/>
        <v>5.7405281285878303E-2</v>
      </c>
      <c r="P75" s="151">
        <v>2</v>
      </c>
      <c r="Q75" s="185">
        <f t="shared" si="6"/>
        <v>0.11481056257175661</v>
      </c>
      <c r="R75" s="151">
        <v>201</v>
      </c>
      <c r="S75" s="185">
        <f t="shared" si="7"/>
        <v>11.538461538461538</v>
      </c>
      <c r="T75" s="58">
        <v>106</v>
      </c>
      <c r="U75" s="185">
        <f t="shared" si="8"/>
        <v>6.0849598163031002</v>
      </c>
      <c r="V75" s="150">
        <v>0</v>
      </c>
      <c r="W75" s="185">
        <f t="shared" si="9"/>
        <v>0</v>
      </c>
      <c r="X75" s="150">
        <v>0</v>
      </c>
      <c r="Y75" s="188">
        <f t="shared" si="10"/>
        <v>0</v>
      </c>
    </row>
    <row r="76" spans="1:25" x14ac:dyDescent="0.25">
      <c r="A76" s="44"/>
      <c r="B76" s="58" t="s">
        <v>275</v>
      </c>
      <c r="C76" s="58">
        <v>1871</v>
      </c>
      <c r="D76" s="58">
        <v>1871</v>
      </c>
      <c r="E76" s="147">
        <f t="shared" si="0"/>
        <v>100</v>
      </c>
      <c r="F76" s="58">
        <v>16</v>
      </c>
      <c r="G76" s="147">
        <f t="shared" si="1"/>
        <v>0.85515766969535012</v>
      </c>
      <c r="H76" s="58">
        <v>1855</v>
      </c>
      <c r="I76" s="147">
        <f t="shared" si="2"/>
        <v>99.144842330304655</v>
      </c>
      <c r="J76" s="150">
        <v>0</v>
      </c>
      <c r="K76" s="185">
        <f t="shared" si="3"/>
        <v>0</v>
      </c>
      <c r="L76" s="151">
        <v>1396</v>
      </c>
      <c r="M76" s="186">
        <f t="shared" si="4"/>
        <v>75.25606469002696</v>
      </c>
      <c r="N76" s="151">
        <v>0</v>
      </c>
      <c r="O76" s="185">
        <f t="shared" si="5"/>
        <v>0</v>
      </c>
      <c r="P76" s="151">
        <v>0</v>
      </c>
      <c r="Q76" s="185">
        <f t="shared" si="6"/>
        <v>0</v>
      </c>
      <c r="R76" s="151">
        <v>434</v>
      </c>
      <c r="S76" s="185">
        <f t="shared" si="7"/>
        <v>23.39622641509434</v>
      </c>
      <c r="T76" s="58">
        <v>18</v>
      </c>
      <c r="U76" s="185">
        <f t="shared" si="8"/>
        <v>0.9703504043126685</v>
      </c>
      <c r="V76" s="150">
        <v>2</v>
      </c>
      <c r="W76" s="185">
        <f t="shared" si="9"/>
        <v>0.1078167115902965</v>
      </c>
      <c r="X76" s="150">
        <v>5</v>
      </c>
      <c r="Y76" s="188">
        <f t="shared" si="10"/>
        <v>0.26954177897574122</v>
      </c>
    </row>
    <row r="77" spans="1:25" x14ac:dyDescent="0.25">
      <c r="A77" s="44"/>
      <c r="B77" s="58" t="s">
        <v>242</v>
      </c>
      <c r="C77" s="58">
        <v>1578</v>
      </c>
      <c r="D77" s="58">
        <v>1576</v>
      </c>
      <c r="E77" s="147">
        <f t="shared" si="0"/>
        <v>99.873257287705954</v>
      </c>
      <c r="F77" s="58">
        <v>19</v>
      </c>
      <c r="G77" s="147">
        <f t="shared" si="1"/>
        <v>1.2055837563451777</v>
      </c>
      <c r="H77" s="58">
        <v>1557</v>
      </c>
      <c r="I77" s="147">
        <f t="shared" si="2"/>
        <v>98.794416243654823</v>
      </c>
      <c r="J77" s="148">
        <v>0</v>
      </c>
      <c r="K77" s="185">
        <f t="shared" si="3"/>
        <v>0</v>
      </c>
      <c r="L77" s="154">
        <v>1379</v>
      </c>
      <c r="M77" s="186">
        <f t="shared" si="4"/>
        <v>88.567758509955041</v>
      </c>
      <c r="N77" s="148">
        <v>0</v>
      </c>
      <c r="O77" s="185">
        <f t="shared" si="5"/>
        <v>0</v>
      </c>
      <c r="P77" s="187">
        <v>0</v>
      </c>
      <c r="Q77" s="185">
        <f t="shared" si="6"/>
        <v>0</v>
      </c>
      <c r="R77" s="187">
        <v>154</v>
      </c>
      <c r="S77" s="185">
        <f t="shared" si="7"/>
        <v>9.8908156711624926</v>
      </c>
      <c r="T77" s="187">
        <v>23</v>
      </c>
      <c r="U77" s="185">
        <f t="shared" si="8"/>
        <v>1.4771997430956969</v>
      </c>
      <c r="V77" s="187">
        <v>0</v>
      </c>
      <c r="W77" s="185">
        <f t="shared" si="9"/>
        <v>0</v>
      </c>
      <c r="X77" s="187">
        <v>1</v>
      </c>
      <c r="Y77" s="188">
        <f t="shared" si="10"/>
        <v>6.4226075786769435E-2</v>
      </c>
    </row>
    <row r="78" spans="1:25" x14ac:dyDescent="0.25">
      <c r="A78" s="44"/>
      <c r="B78" s="58" t="s">
        <v>276</v>
      </c>
      <c r="C78" s="58">
        <v>1782</v>
      </c>
      <c r="D78" s="58">
        <v>1782</v>
      </c>
      <c r="E78" s="147">
        <f t="shared" si="0"/>
        <v>100</v>
      </c>
      <c r="F78" s="58">
        <v>18</v>
      </c>
      <c r="G78" s="147">
        <f t="shared" si="1"/>
        <v>1.0101010101010102</v>
      </c>
      <c r="H78" s="58">
        <v>1764</v>
      </c>
      <c r="I78" s="147">
        <f t="shared" si="2"/>
        <v>98.98989898989899</v>
      </c>
      <c r="J78" s="150">
        <v>0</v>
      </c>
      <c r="K78" s="185">
        <f t="shared" si="3"/>
        <v>0</v>
      </c>
      <c r="L78" s="151">
        <v>1712</v>
      </c>
      <c r="M78" s="186">
        <f t="shared" si="4"/>
        <v>97.05215419501134</v>
      </c>
      <c r="N78" s="151">
        <v>2</v>
      </c>
      <c r="O78" s="185">
        <f t="shared" si="5"/>
        <v>0.11337868480725624</v>
      </c>
      <c r="P78" s="151">
        <v>0</v>
      </c>
      <c r="Q78" s="185">
        <f t="shared" si="6"/>
        <v>0</v>
      </c>
      <c r="R78" s="151">
        <v>32</v>
      </c>
      <c r="S78" s="185">
        <f t="shared" si="7"/>
        <v>1.8140589569160999</v>
      </c>
      <c r="T78" s="58">
        <v>13</v>
      </c>
      <c r="U78" s="185">
        <f t="shared" si="8"/>
        <v>0.7369614512471655</v>
      </c>
      <c r="V78" s="150">
        <v>0</v>
      </c>
      <c r="W78" s="185">
        <f t="shared" si="9"/>
        <v>0</v>
      </c>
      <c r="X78" s="150">
        <v>5</v>
      </c>
      <c r="Y78" s="188">
        <f t="shared" si="10"/>
        <v>0.28344671201814059</v>
      </c>
    </row>
    <row r="79" spans="1:25" x14ac:dyDescent="0.25">
      <c r="A79" s="44"/>
      <c r="B79" s="58" t="s">
        <v>277</v>
      </c>
      <c r="C79" s="58">
        <v>2044</v>
      </c>
      <c r="D79" s="58">
        <v>2044</v>
      </c>
      <c r="E79" s="147">
        <f t="shared" ref="E79:E106" si="11">D79*100/C79</f>
        <v>100</v>
      </c>
      <c r="F79" s="58">
        <v>21</v>
      </c>
      <c r="G79" s="147">
        <f t="shared" ref="G79:G106" si="12">F79*100/D79</f>
        <v>1.0273972602739727</v>
      </c>
      <c r="H79" s="58">
        <v>2023</v>
      </c>
      <c r="I79" s="147">
        <f t="shared" ref="I79:I106" si="13">H79*100/D79</f>
        <v>98.972602739726028</v>
      </c>
      <c r="J79" s="150">
        <v>0</v>
      </c>
      <c r="K79" s="185">
        <f t="shared" ref="K79:K106" si="14">J79*100/H79</f>
        <v>0</v>
      </c>
      <c r="L79" s="151">
        <v>1642</v>
      </c>
      <c r="M79" s="186">
        <f t="shared" ref="M79:M106" si="15">L79*100/H79</f>
        <v>81.166584280771133</v>
      </c>
      <c r="N79" s="151">
        <v>0</v>
      </c>
      <c r="O79" s="185">
        <f t="shared" ref="O79:O106" si="16">N79*100/H79</f>
        <v>0</v>
      </c>
      <c r="P79" s="151">
        <v>1</v>
      </c>
      <c r="Q79" s="185">
        <f t="shared" ref="Q79:Q106" si="17">P79*100/H79</f>
        <v>4.9431537320810674E-2</v>
      </c>
      <c r="R79" s="151">
        <v>322</v>
      </c>
      <c r="S79" s="185">
        <f t="shared" ref="S79:S106" si="18">R79*100/H79</f>
        <v>15.916955017301039</v>
      </c>
      <c r="T79" s="58">
        <v>54</v>
      </c>
      <c r="U79" s="185">
        <f t="shared" ref="U79:U106" si="19">T79*100/H79</f>
        <v>2.6693030153237767</v>
      </c>
      <c r="V79" s="150">
        <v>1</v>
      </c>
      <c r="W79" s="185">
        <f t="shared" ref="W79:W106" si="20">V79*100/H79</f>
        <v>4.9431537320810674E-2</v>
      </c>
      <c r="X79" s="150">
        <v>3</v>
      </c>
      <c r="Y79" s="188">
        <f t="shared" ref="Y79:Y106" si="21">X79*100/H79</f>
        <v>0.14829461196243204</v>
      </c>
    </row>
    <row r="80" spans="1:25" x14ac:dyDescent="0.25">
      <c r="A80" s="152"/>
      <c r="B80" s="88"/>
      <c r="C80" s="88"/>
      <c r="D80" s="88"/>
      <c r="E80" s="153"/>
      <c r="F80" s="88"/>
      <c r="G80" s="153"/>
      <c r="H80" s="88"/>
      <c r="I80" s="153"/>
      <c r="J80" s="88"/>
      <c r="K80" s="189"/>
      <c r="L80" s="88"/>
      <c r="M80" s="190"/>
      <c r="N80" s="88"/>
      <c r="O80" s="189"/>
      <c r="P80" s="88"/>
      <c r="Q80" s="189"/>
      <c r="R80" s="88"/>
      <c r="S80" s="189"/>
      <c r="T80" s="88"/>
      <c r="U80" s="189"/>
      <c r="V80" s="88"/>
      <c r="W80" s="189"/>
      <c r="X80" s="88"/>
      <c r="Y80" s="191"/>
    </row>
    <row r="81" spans="1:25" x14ac:dyDescent="0.25">
      <c r="A81" s="44" t="s">
        <v>278</v>
      </c>
      <c r="B81" s="58" t="s">
        <v>279</v>
      </c>
      <c r="C81" s="58">
        <v>2712</v>
      </c>
      <c r="D81" s="58">
        <v>2711</v>
      </c>
      <c r="E81" s="147">
        <f t="shared" si="11"/>
        <v>99.963126843657818</v>
      </c>
      <c r="F81" s="58">
        <v>3</v>
      </c>
      <c r="G81" s="147">
        <f t="shared" si="12"/>
        <v>0.11066027296200664</v>
      </c>
      <c r="H81" s="58">
        <v>2708</v>
      </c>
      <c r="I81" s="147">
        <f t="shared" si="13"/>
        <v>99.889339727037992</v>
      </c>
      <c r="J81" s="58">
        <v>0</v>
      </c>
      <c r="K81" s="185">
        <f t="shared" si="14"/>
        <v>0</v>
      </c>
      <c r="L81" s="58">
        <v>1588</v>
      </c>
      <c r="M81" s="186">
        <f t="shared" si="15"/>
        <v>58.6410635155096</v>
      </c>
      <c r="N81" s="58">
        <v>0</v>
      </c>
      <c r="O81" s="185">
        <f t="shared" si="16"/>
        <v>0</v>
      </c>
      <c r="P81" s="58">
        <v>17</v>
      </c>
      <c r="Q81" s="185">
        <f t="shared" si="17"/>
        <v>0.62776957163958647</v>
      </c>
      <c r="R81" s="58">
        <v>872</v>
      </c>
      <c r="S81" s="185">
        <f t="shared" si="18"/>
        <v>32.200886262924669</v>
      </c>
      <c r="T81" s="58">
        <v>229</v>
      </c>
      <c r="U81" s="185">
        <f t="shared" si="19"/>
        <v>8.4564254062038398</v>
      </c>
      <c r="V81" s="58">
        <v>1</v>
      </c>
      <c r="W81" s="185">
        <f t="shared" si="20"/>
        <v>3.6927621861152143E-2</v>
      </c>
      <c r="X81" s="58">
        <v>1</v>
      </c>
      <c r="Y81" s="188">
        <f t="shared" si="21"/>
        <v>3.6927621861152143E-2</v>
      </c>
    </row>
    <row r="82" spans="1:25" x14ac:dyDescent="0.25">
      <c r="A82" s="44"/>
      <c r="B82" s="58" t="s">
        <v>280</v>
      </c>
      <c r="C82" s="58">
        <v>2065</v>
      </c>
      <c r="D82" s="58">
        <v>2065</v>
      </c>
      <c r="E82" s="147">
        <f t="shared" si="11"/>
        <v>100</v>
      </c>
      <c r="F82" s="58">
        <v>12</v>
      </c>
      <c r="G82" s="147">
        <f t="shared" si="12"/>
        <v>0.58111380145278446</v>
      </c>
      <c r="H82" s="58">
        <v>2053</v>
      </c>
      <c r="I82" s="147">
        <f t="shared" si="13"/>
        <v>99.418886198547213</v>
      </c>
      <c r="J82" s="150">
        <v>2</v>
      </c>
      <c r="K82" s="185">
        <f t="shared" si="14"/>
        <v>9.7418412079883096E-2</v>
      </c>
      <c r="L82" s="151">
        <v>865</v>
      </c>
      <c r="M82" s="186">
        <f t="shared" si="15"/>
        <v>42.133463224549438</v>
      </c>
      <c r="N82" s="151">
        <v>0</v>
      </c>
      <c r="O82" s="185">
        <f t="shared" si="16"/>
        <v>0</v>
      </c>
      <c r="P82" s="151">
        <v>11</v>
      </c>
      <c r="Q82" s="185">
        <f t="shared" si="17"/>
        <v>0.53580126643935699</v>
      </c>
      <c r="R82" s="151">
        <v>1087</v>
      </c>
      <c r="S82" s="185">
        <f t="shared" si="18"/>
        <v>52.946906965416467</v>
      </c>
      <c r="T82" s="151">
        <v>87</v>
      </c>
      <c r="U82" s="185">
        <f t="shared" si="19"/>
        <v>4.2377009254749147</v>
      </c>
      <c r="V82" s="150">
        <v>0</v>
      </c>
      <c r="W82" s="185">
        <f t="shared" si="20"/>
        <v>0</v>
      </c>
      <c r="X82" s="150">
        <v>1</v>
      </c>
      <c r="Y82" s="188">
        <f t="shared" si="21"/>
        <v>4.8709206039941548E-2</v>
      </c>
    </row>
    <row r="83" spans="1:25" x14ac:dyDescent="0.25">
      <c r="A83" s="44"/>
      <c r="B83" s="58" t="s">
        <v>281</v>
      </c>
      <c r="C83" s="58">
        <v>1888</v>
      </c>
      <c r="D83" s="58">
        <v>1887</v>
      </c>
      <c r="E83" s="147">
        <f t="shared" si="11"/>
        <v>99.947033898305079</v>
      </c>
      <c r="F83" s="58">
        <v>17</v>
      </c>
      <c r="G83" s="147">
        <f t="shared" si="12"/>
        <v>0.90090090090090091</v>
      </c>
      <c r="H83" s="58">
        <v>1870</v>
      </c>
      <c r="I83" s="147">
        <f t="shared" si="13"/>
        <v>99.099099099099092</v>
      </c>
      <c r="J83" s="150">
        <v>0</v>
      </c>
      <c r="K83" s="185">
        <f t="shared" si="14"/>
        <v>0</v>
      </c>
      <c r="L83" s="151">
        <v>1040</v>
      </c>
      <c r="M83" s="186">
        <f t="shared" si="15"/>
        <v>55.614973262032088</v>
      </c>
      <c r="N83" s="151">
        <v>2</v>
      </c>
      <c r="O83" s="185">
        <f t="shared" si="16"/>
        <v>0.10695187165775401</v>
      </c>
      <c r="P83" s="151">
        <v>7</v>
      </c>
      <c r="Q83" s="185">
        <f t="shared" si="17"/>
        <v>0.37433155080213903</v>
      </c>
      <c r="R83" s="151">
        <v>654</v>
      </c>
      <c r="S83" s="185">
        <f t="shared" si="18"/>
        <v>34.973262032085564</v>
      </c>
      <c r="T83" s="58">
        <v>165</v>
      </c>
      <c r="U83" s="185">
        <f t="shared" si="19"/>
        <v>8.8235294117647065</v>
      </c>
      <c r="V83" s="150">
        <v>2</v>
      </c>
      <c r="W83" s="185">
        <f t="shared" si="20"/>
        <v>0.10695187165775401</v>
      </c>
      <c r="X83" s="150">
        <v>0</v>
      </c>
      <c r="Y83" s="188">
        <f t="shared" si="21"/>
        <v>0</v>
      </c>
    </row>
    <row r="84" spans="1:25" x14ac:dyDescent="0.25">
      <c r="A84" s="44"/>
      <c r="B84" s="58" t="s">
        <v>282</v>
      </c>
      <c r="C84" s="58">
        <v>2347</v>
      </c>
      <c r="D84" s="58">
        <v>2346</v>
      </c>
      <c r="E84" s="147">
        <f t="shared" si="11"/>
        <v>99.957392415850023</v>
      </c>
      <c r="F84" s="58">
        <v>15</v>
      </c>
      <c r="G84" s="147">
        <f t="shared" si="12"/>
        <v>0.63938618925831203</v>
      </c>
      <c r="H84" s="58">
        <v>2331</v>
      </c>
      <c r="I84" s="147">
        <f t="shared" si="13"/>
        <v>99.360613810741683</v>
      </c>
      <c r="J84" s="150">
        <v>1</v>
      </c>
      <c r="K84" s="185">
        <f t="shared" si="14"/>
        <v>4.2900042900042901E-2</v>
      </c>
      <c r="L84" s="151">
        <v>1997</v>
      </c>
      <c r="M84" s="186">
        <f t="shared" si="15"/>
        <v>85.671385671385664</v>
      </c>
      <c r="N84" s="151">
        <v>0</v>
      </c>
      <c r="O84" s="185">
        <f t="shared" si="16"/>
        <v>0</v>
      </c>
      <c r="P84" s="151">
        <v>4</v>
      </c>
      <c r="Q84" s="185">
        <f t="shared" si="17"/>
        <v>0.1716001716001716</v>
      </c>
      <c r="R84" s="151">
        <v>245</v>
      </c>
      <c r="S84" s="185">
        <f t="shared" si="18"/>
        <v>10.51051051051051</v>
      </c>
      <c r="T84" s="58">
        <v>84</v>
      </c>
      <c r="U84" s="185">
        <f t="shared" si="19"/>
        <v>3.6036036036036037</v>
      </c>
      <c r="V84" s="150">
        <v>0</v>
      </c>
      <c r="W84" s="185">
        <f t="shared" si="20"/>
        <v>0</v>
      </c>
      <c r="X84" s="150">
        <v>0</v>
      </c>
      <c r="Y84" s="188">
        <f t="shared" si="21"/>
        <v>0</v>
      </c>
    </row>
    <row r="85" spans="1:25" x14ac:dyDescent="0.25">
      <c r="A85" s="44"/>
      <c r="B85" s="58" t="s">
        <v>283</v>
      </c>
      <c r="C85" s="58">
        <v>1998</v>
      </c>
      <c r="D85" s="58">
        <v>1998</v>
      </c>
      <c r="E85" s="147">
        <f t="shared" si="11"/>
        <v>100</v>
      </c>
      <c r="F85" s="58">
        <v>9</v>
      </c>
      <c r="G85" s="147">
        <f t="shared" si="12"/>
        <v>0.45045045045045046</v>
      </c>
      <c r="H85" s="58">
        <v>1989</v>
      </c>
      <c r="I85" s="147">
        <f t="shared" si="13"/>
        <v>99.549549549549553</v>
      </c>
      <c r="J85" s="148">
        <v>1</v>
      </c>
      <c r="K85" s="185">
        <f t="shared" si="14"/>
        <v>5.0276520864756161E-2</v>
      </c>
      <c r="L85" s="148">
        <v>1436</v>
      </c>
      <c r="M85" s="186">
        <f t="shared" si="15"/>
        <v>72.197083961789843</v>
      </c>
      <c r="N85" s="148">
        <v>0</v>
      </c>
      <c r="O85" s="185">
        <f t="shared" si="16"/>
        <v>0</v>
      </c>
      <c r="P85" s="187">
        <v>1</v>
      </c>
      <c r="Q85" s="185">
        <f t="shared" si="17"/>
        <v>5.0276520864756161E-2</v>
      </c>
      <c r="R85" s="187">
        <v>453</v>
      </c>
      <c r="S85" s="185">
        <f t="shared" si="18"/>
        <v>22.775263951734541</v>
      </c>
      <c r="T85" s="187">
        <v>94</v>
      </c>
      <c r="U85" s="185">
        <f t="shared" si="19"/>
        <v>4.725992961287079</v>
      </c>
      <c r="V85" s="187">
        <v>0</v>
      </c>
      <c r="W85" s="185">
        <f t="shared" si="20"/>
        <v>0</v>
      </c>
      <c r="X85" s="187">
        <v>4</v>
      </c>
      <c r="Y85" s="188">
        <f t="shared" si="21"/>
        <v>0.20110608345902464</v>
      </c>
    </row>
    <row r="86" spans="1:25" x14ac:dyDescent="0.25">
      <c r="A86" s="44"/>
      <c r="B86" s="58" t="s">
        <v>284</v>
      </c>
      <c r="C86" s="58">
        <v>3032</v>
      </c>
      <c r="D86" s="58">
        <v>3031</v>
      </c>
      <c r="E86" s="147">
        <f t="shared" si="11"/>
        <v>99.967018469656992</v>
      </c>
      <c r="F86" s="58">
        <v>45</v>
      </c>
      <c r="G86" s="147">
        <f t="shared" si="12"/>
        <v>1.4846585285384362</v>
      </c>
      <c r="H86" s="58">
        <v>2986</v>
      </c>
      <c r="I86" s="147">
        <f t="shared" si="13"/>
        <v>98.515341471461568</v>
      </c>
      <c r="J86" s="148">
        <v>0</v>
      </c>
      <c r="K86" s="185">
        <f t="shared" si="14"/>
        <v>0</v>
      </c>
      <c r="L86" s="148">
        <v>2167</v>
      </c>
      <c r="M86" s="186">
        <f t="shared" si="15"/>
        <v>72.572002679169458</v>
      </c>
      <c r="N86" s="148">
        <v>0</v>
      </c>
      <c r="O86" s="185">
        <f t="shared" si="16"/>
        <v>0</v>
      </c>
      <c r="P86" s="187">
        <v>5</v>
      </c>
      <c r="Q86" s="185">
        <f t="shared" si="17"/>
        <v>0.16744809109176156</v>
      </c>
      <c r="R86" s="187">
        <v>707</v>
      </c>
      <c r="S86" s="185">
        <f t="shared" si="18"/>
        <v>23.677160080375085</v>
      </c>
      <c r="T86" s="187">
        <v>106</v>
      </c>
      <c r="U86" s="185">
        <f t="shared" si="19"/>
        <v>3.549899531145345</v>
      </c>
      <c r="V86" s="187">
        <v>0</v>
      </c>
      <c r="W86" s="185">
        <f t="shared" si="20"/>
        <v>0</v>
      </c>
      <c r="X86" s="187">
        <v>1</v>
      </c>
      <c r="Y86" s="188">
        <f t="shared" si="21"/>
        <v>3.3489618218352314E-2</v>
      </c>
    </row>
    <row r="87" spans="1:25" x14ac:dyDescent="0.25">
      <c r="A87" s="152"/>
      <c r="B87" s="88"/>
      <c r="C87" s="88"/>
      <c r="D87" s="88"/>
      <c r="E87" s="153"/>
      <c r="F87" s="88"/>
      <c r="G87" s="153"/>
      <c r="H87" s="88"/>
      <c r="I87" s="153"/>
      <c r="J87" s="155"/>
      <c r="K87" s="189"/>
      <c r="L87" s="156"/>
      <c r="M87" s="190"/>
      <c r="N87" s="156"/>
      <c r="O87" s="189"/>
      <c r="P87" s="156"/>
      <c r="Q87" s="189"/>
      <c r="R87" s="156"/>
      <c r="S87" s="189"/>
      <c r="T87" s="88"/>
      <c r="U87" s="189"/>
      <c r="V87" s="155"/>
      <c r="W87" s="189"/>
      <c r="X87" s="155"/>
      <c r="Y87" s="191"/>
    </row>
    <row r="88" spans="1:25" x14ac:dyDescent="0.25">
      <c r="A88" s="44" t="s">
        <v>285</v>
      </c>
      <c r="B88" s="58" t="s">
        <v>286</v>
      </c>
      <c r="C88" s="58">
        <v>1628</v>
      </c>
      <c r="D88" s="58">
        <v>1628</v>
      </c>
      <c r="E88" s="147">
        <f t="shared" si="11"/>
        <v>100</v>
      </c>
      <c r="F88" s="58">
        <v>3</v>
      </c>
      <c r="G88" s="147">
        <f t="shared" si="12"/>
        <v>0.18427518427518427</v>
      </c>
      <c r="H88" s="58">
        <v>1625</v>
      </c>
      <c r="I88" s="147">
        <f t="shared" si="13"/>
        <v>99.81572481572482</v>
      </c>
      <c r="J88" s="148">
        <v>0</v>
      </c>
      <c r="K88" s="185">
        <f t="shared" si="14"/>
        <v>0</v>
      </c>
      <c r="L88" s="148">
        <v>1271</v>
      </c>
      <c r="M88" s="186">
        <f t="shared" si="15"/>
        <v>78.215384615384622</v>
      </c>
      <c r="N88" s="148">
        <v>0</v>
      </c>
      <c r="O88" s="185">
        <f t="shared" si="16"/>
        <v>0</v>
      </c>
      <c r="P88" s="187">
        <v>32</v>
      </c>
      <c r="Q88" s="185">
        <f t="shared" si="17"/>
        <v>1.9692307692307693</v>
      </c>
      <c r="R88" s="187">
        <v>278</v>
      </c>
      <c r="S88" s="185">
        <f t="shared" si="18"/>
        <v>17.107692307692307</v>
      </c>
      <c r="T88" s="187">
        <v>42</v>
      </c>
      <c r="U88" s="185">
        <f t="shared" si="19"/>
        <v>2.5846153846153848</v>
      </c>
      <c r="V88" s="187">
        <v>2</v>
      </c>
      <c r="W88" s="185">
        <f t="shared" si="20"/>
        <v>0.12307692307692308</v>
      </c>
      <c r="X88" s="187">
        <v>0</v>
      </c>
      <c r="Y88" s="188">
        <f t="shared" si="21"/>
        <v>0</v>
      </c>
    </row>
    <row r="89" spans="1:25" x14ac:dyDescent="0.25">
      <c r="A89" s="44"/>
      <c r="B89" s="58" t="s">
        <v>287</v>
      </c>
      <c r="C89" s="58">
        <v>1785</v>
      </c>
      <c r="D89" s="58">
        <v>1783</v>
      </c>
      <c r="E89" s="147">
        <f t="shared" si="11"/>
        <v>99.88795518207283</v>
      </c>
      <c r="F89" s="58">
        <v>9</v>
      </c>
      <c r="G89" s="147">
        <f t="shared" si="12"/>
        <v>0.50476724621424562</v>
      </c>
      <c r="H89" s="58">
        <v>1774</v>
      </c>
      <c r="I89" s="147">
        <f t="shared" si="13"/>
        <v>99.495232753785757</v>
      </c>
      <c r="J89" s="150">
        <v>0</v>
      </c>
      <c r="K89" s="185">
        <f t="shared" si="14"/>
        <v>0</v>
      </c>
      <c r="L89" s="151">
        <v>1485</v>
      </c>
      <c r="M89" s="186">
        <f t="shared" si="15"/>
        <v>83.709131905298761</v>
      </c>
      <c r="N89" s="151">
        <v>1</v>
      </c>
      <c r="O89" s="185">
        <f t="shared" si="16"/>
        <v>5.6369785794813977E-2</v>
      </c>
      <c r="P89" s="151">
        <v>2</v>
      </c>
      <c r="Q89" s="185">
        <f t="shared" si="17"/>
        <v>0.11273957158962795</v>
      </c>
      <c r="R89" s="151">
        <v>278</v>
      </c>
      <c r="S89" s="185">
        <f t="shared" si="18"/>
        <v>15.670800450958286</v>
      </c>
      <c r="T89" s="151">
        <v>7</v>
      </c>
      <c r="U89" s="185">
        <f t="shared" si="19"/>
        <v>0.39458850056369787</v>
      </c>
      <c r="V89" s="150">
        <v>0</v>
      </c>
      <c r="W89" s="185">
        <f t="shared" si="20"/>
        <v>0</v>
      </c>
      <c r="X89" s="150">
        <v>1</v>
      </c>
      <c r="Y89" s="188">
        <f t="shared" si="21"/>
        <v>5.6369785794813977E-2</v>
      </c>
    </row>
    <row r="90" spans="1:25" x14ac:dyDescent="0.25">
      <c r="A90" s="44"/>
      <c r="B90" s="58" t="s">
        <v>288</v>
      </c>
      <c r="C90" s="58">
        <v>1356</v>
      </c>
      <c r="D90" s="58">
        <v>1356</v>
      </c>
      <c r="E90" s="147">
        <f t="shared" si="11"/>
        <v>100</v>
      </c>
      <c r="F90" s="58">
        <v>11</v>
      </c>
      <c r="G90" s="147">
        <f t="shared" si="12"/>
        <v>0.8112094395280236</v>
      </c>
      <c r="H90" s="58">
        <v>1345</v>
      </c>
      <c r="I90" s="147">
        <f t="shared" si="13"/>
        <v>99.188790560471972</v>
      </c>
      <c r="J90" s="150">
        <v>0</v>
      </c>
      <c r="K90" s="185">
        <f t="shared" si="14"/>
        <v>0</v>
      </c>
      <c r="L90" s="151">
        <v>792</v>
      </c>
      <c r="M90" s="186">
        <f t="shared" si="15"/>
        <v>58.884758364312269</v>
      </c>
      <c r="N90" s="151">
        <v>0</v>
      </c>
      <c r="O90" s="185">
        <f t="shared" si="16"/>
        <v>0</v>
      </c>
      <c r="P90" s="151">
        <v>6</v>
      </c>
      <c r="Q90" s="185">
        <f t="shared" si="17"/>
        <v>0.44609665427509293</v>
      </c>
      <c r="R90" s="151">
        <v>543</v>
      </c>
      <c r="S90" s="185">
        <f t="shared" si="18"/>
        <v>40.371747211895908</v>
      </c>
      <c r="T90" s="58">
        <v>1</v>
      </c>
      <c r="U90" s="185">
        <f t="shared" si="19"/>
        <v>7.434944237918216E-2</v>
      </c>
      <c r="V90" s="150">
        <v>0</v>
      </c>
      <c r="W90" s="185">
        <f t="shared" si="20"/>
        <v>0</v>
      </c>
      <c r="X90" s="150">
        <v>3</v>
      </c>
      <c r="Y90" s="188">
        <f t="shared" si="21"/>
        <v>0.22304832713754646</v>
      </c>
    </row>
    <row r="91" spans="1:25" x14ac:dyDescent="0.25">
      <c r="A91" s="44"/>
      <c r="B91" s="58" t="s">
        <v>289</v>
      </c>
      <c r="C91" s="58">
        <v>1712</v>
      </c>
      <c r="D91" s="58">
        <v>1712</v>
      </c>
      <c r="E91" s="147">
        <f t="shared" si="11"/>
        <v>100</v>
      </c>
      <c r="F91" s="58">
        <v>2</v>
      </c>
      <c r="G91" s="147">
        <f t="shared" si="12"/>
        <v>0.11682242990654206</v>
      </c>
      <c r="H91" s="58">
        <v>1710</v>
      </c>
      <c r="I91" s="147">
        <f t="shared" si="13"/>
        <v>99.883177570093451</v>
      </c>
      <c r="J91" s="150">
        <v>0</v>
      </c>
      <c r="K91" s="185">
        <f t="shared" si="14"/>
        <v>0</v>
      </c>
      <c r="L91" s="151">
        <v>1226</v>
      </c>
      <c r="M91" s="186">
        <f t="shared" si="15"/>
        <v>71.695906432748544</v>
      </c>
      <c r="N91" s="151">
        <v>2</v>
      </c>
      <c r="O91" s="185">
        <f t="shared" si="16"/>
        <v>0.11695906432748537</v>
      </c>
      <c r="P91" s="151">
        <v>0</v>
      </c>
      <c r="Q91" s="185">
        <f t="shared" si="17"/>
        <v>0</v>
      </c>
      <c r="R91" s="151">
        <v>445</v>
      </c>
      <c r="S91" s="185">
        <f t="shared" si="18"/>
        <v>26.023391812865498</v>
      </c>
      <c r="T91" s="58">
        <v>34</v>
      </c>
      <c r="U91" s="185">
        <f t="shared" si="19"/>
        <v>1.9883040935672514</v>
      </c>
      <c r="V91" s="150">
        <v>2</v>
      </c>
      <c r="W91" s="185">
        <f t="shared" si="20"/>
        <v>0.11695906432748537</v>
      </c>
      <c r="X91" s="150">
        <v>1</v>
      </c>
      <c r="Y91" s="188">
        <f t="shared" si="21"/>
        <v>5.8479532163742687E-2</v>
      </c>
    </row>
    <row r="92" spans="1:25" x14ac:dyDescent="0.25">
      <c r="A92" s="44"/>
      <c r="B92" s="58" t="s">
        <v>290</v>
      </c>
      <c r="C92" s="58">
        <v>735</v>
      </c>
      <c r="D92" s="58">
        <v>735</v>
      </c>
      <c r="E92" s="147">
        <f t="shared" si="11"/>
        <v>100</v>
      </c>
      <c r="F92" s="58">
        <v>0</v>
      </c>
      <c r="G92" s="147">
        <f t="shared" si="12"/>
        <v>0</v>
      </c>
      <c r="H92" s="58">
        <v>735</v>
      </c>
      <c r="I92" s="147">
        <f t="shared" si="13"/>
        <v>100</v>
      </c>
      <c r="J92" s="148">
        <v>0</v>
      </c>
      <c r="K92" s="185">
        <f t="shared" si="14"/>
        <v>0</v>
      </c>
      <c r="L92" s="148">
        <v>553</v>
      </c>
      <c r="M92" s="186">
        <f t="shared" si="15"/>
        <v>75.238095238095241</v>
      </c>
      <c r="N92" s="148">
        <v>0</v>
      </c>
      <c r="O92" s="185">
        <f t="shared" si="16"/>
        <v>0</v>
      </c>
      <c r="P92" s="187">
        <v>15</v>
      </c>
      <c r="Q92" s="185">
        <f t="shared" si="17"/>
        <v>2.0408163265306123</v>
      </c>
      <c r="R92" s="187">
        <v>156</v>
      </c>
      <c r="S92" s="185">
        <f t="shared" si="18"/>
        <v>21.224489795918366</v>
      </c>
      <c r="T92" s="187">
        <v>7</v>
      </c>
      <c r="U92" s="185">
        <f t="shared" si="19"/>
        <v>0.95238095238095233</v>
      </c>
      <c r="V92" s="187">
        <v>0</v>
      </c>
      <c r="W92" s="185">
        <f t="shared" si="20"/>
        <v>0</v>
      </c>
      <c r="X92" s="187">
        <v>4</v>
      </c>
      <c r="Y92" s="188">
        <f t="shared" si="21"/>
        <v>0.54421768707482998</v>
      </c>
    </row>
    <row r="93" spans="1:25" x14ac:dyDescent="0.25">
      <c r="A93" s="44"/>
      <c r="B93" s="58" t="s">
        <v>291</v>
      </c>
      <c r="C93" s="58">
        <v>2631</v>
      </c>
      <c r="D93" s="58">
        <v>2630</v>
      </c>
      <c r="E93" s="147">
        <f t="shared" si="11"/>
        <v>99.961991638160399</v>
      </c>
      <c r="F93" s="58">
        <v>38</v>
      </c>
      <c r="G93" s="147">
        <f t="shared" si="12"/>
        <v>1.4448669201520912</v>
      </c>
      <c r="H93" s="58">
        <v>2592</v>
      </c>
      <c r="I93" s="147">
        <f t="shared" si="13"/>
        <v>98.555133079847906</v>
      </c>
      <c r="J93" s="150">
        <v>0</v>
      </c>
      <c r="K93" s="185">
        <f t="shared" si="14"/>
        <v>0</v>
      </c>
      <c r="L93" s="151">
        <v>2204</v>
      </c>
      <c r="M93" s="186">
        <f t="shared" si="15"/>
        <v>85.03086419753086</v>
      </c>
      <c r="N93" s="151">
        <v>0</v>
      </c>
      <c r="O93" s="185">
        <f t="shared" si="16"/>
        <v>0</v>
      </c>
      <c r="P93" s="151">
        <v>27</v>
      </c>
      <c r="Q93" s="185">
        <f t="shared" si="17"/>
        <v>1.0416666666666667</v>
      </c>
      <c r="R93" s="151">
        <v>342</v>
      </c>
      <c r="S93" s="185">
        <f t="shared" si="18"/>
        <v>13.194444444444445</v>
      </c>
      <c r="T93" s="58">
        <v>13</v>
      </c>
      <c r="U93" s="185">
        <f t="shared" si="19"/>
        <v>0.50154320987654322</v>
      </c>
      <c r="V93" s="150">
        <v>5</v>
      </c>
      <c r="W93" s="185">
        <f t="shared" si="20"/>
        <v>0.19290123456790123</v>
      </c>
      <c r="X93" s="150">
        <v>1</v>
      </c>
      <c r="Y93" s="188">
        <f t="shared" si="21"/>
        <v>3.8580246913580245E-2</v>
      </c>
    </row>
    <row r="94" spans="1:25" x14ac:dyDescent="0.25">
      <c r="A94" s="44"/>
      <c r="B94" s="58" t="s">
        <v>292</v>
      </c>
      <c r="C94" s="58">
        <v>1531</v>
      </c>
      <c r="D94" s="58">
        <v>1531</v>
      </c>
      <c r="E94" s="147">
        <f t="shared" si="11"/>
        <v>100</v>
      </c>
      <c r="F94" s="58">
        <v>2</v>
      </c>
      <c r="G94" s="147">
        <f t="shared" si="12"/>
        <v>0.13063357282821686</v>
      </c>
      <c r="H94" s="58">
        <v>1529</v>
      </c>
      <c r="I94" s="147">
        <f t="shared" si="13"/>
        <v>99.869366427171784</v>
      </c>
      <c r="J94" s="150">
        <v>0</v>
      </c>
      <c r="K94" s="185">
        <f t="shared" si="14"/>
        <v>0</v>
      </c>
      <c r="L94" s="151">
        <v>1166</v>
      </c>
      <c r="M94" s="186">
        <f t="shared" si="15"/>
        <v>76.258992805755398</v>
      </c>
      <c r="N94" s="151">
        <v>0</v>
      </c>
      <c r="O94" s="185">
        <f t="shared" si="16"/>
        <v>0</v>
      </c>
      <c r="P94" s="151">
        <v>5</v>
      </c>
      <c r="Q94" s="185">
        <f t="shared" si="17"/>
        <v>0.32701111837802488</v>
      </c>
      <c r="R94" s="151">
        <v>345</v>
      </c>
      <c r="S94" s="185">
        <f t="shared" si="18"/>
        <v>22.563767168083714</v>
      </c>
      <c r="T94" s="58">
        <v>12</v>
      </c>
      <c r="U94" s="185">
        <f t="shared" si="19"/>
        <v>0.78482668410725964</v>
      </c>
      <c r="V94" s="150">
        <v>0</v>
      </c>
      <c r="W94" s="185">
        <f t="shared" si="20"/>
        <v>0</v>
      </c>
      <c r="X94" s="150">
        <v>1</v>
      </c>
      <c r="Y94" s="188">
        <f t="shared" si="21"/>
        <v>6.540222367560497E-2</v>
      </c>
    </row>
    <row r="95" spans="1:25" x14ac:dyDescent="0.25">
      <c r="A95" s="152"/>
      <c r="B95" s="88"/>
      <c r="C95" s="88"/>
      <c r="D95" s="88"/>
      <c r="E95" s="153"/>
      <c r="F95" s="88"/>
      <c r="G95" s="153"/>
      <c r="H95" s="88"/>
      <c r="I95" s="153"/>
      <c r="J95" s="88"/>
      <c r="K95" s="189"/>
      <c r="L95" s="88"/>
      <c r="M95" s="190"/>
      <c r="N95" s="88"/>
      <c r="O95" s="189"/>
      <c r="P95" s="88"/>
      <c r="Q95" s="189"/>
      <c r="R95" s="88"/>
      <c r="S95" s="189"/>
      <c r="T95" s="88"/>
      <c r="U95" s="189"/>
      <c r="V95" s="88"/>
      <c r="W95" s="189"/>
      <c r="X95" s="88"/>
      <c r="Y95" s="191"/>
    </row>
    <row r="96" spans="1:25" x14ac:dyDescent="0.25">
      <c r="A96" s="44" t="s">
        <v>293</v>
      </c>
      <c r="B96" s="58" t="s">
        <v>294</v>
      </c>
      <c r="C96" s="58">
        <v>1987</v>
      </c>
      <c r="D96" s="58">
        <v>1925</v>
      </c>
      <c r="E96" s="147">
        <f t="shared" si="11"/>
        <v>96.879718168092609</v>
      </c>
      <c r="F96" s="58">
        <v>5</v>
      </c>
      <c r="G96" s="147">
        <f t="shared" si="12"/>
        <v>0.25974025974025972</v>
      </c>
      <c r="H96" s="58">
        <v>1920</v>
      </c>
      <c r="I96" s="147">
        <f t="shared" si="13"/>
        <v>99.740259740259745</v>
      </c>
      <c r="J96" s="148">
        <v>0</v>
      </c>
      <c r="K96" s="185">
        <f t="shared" si="14"/>
        <v>0</v>
      </c>
      <c r="L96" s="148">
        <v>1456</v>
      </c>
      <c r="M96" s="186">
        <f t="shared" si="15"/>
        <v>75.833333333333329</v>
      </c>
      <c r="N96" s="148">
        <v>0</v>
      </c>
      <c r="O96" s="185">
        <f t="shared" si="16"/>
        <v>0</v>
      </c>
      <c r="P96" s="187">
        <v>3</v>
      </c>
      <c r="Q96" s="185">
        <f t="shared" si="17"/>
        <v>0.15625</v>
      </c>
      <c r="R96" s="187">
        <v>445</v>
      </c>
      <c r="S96" s="185">
        <f t="shared" si="18"/>
        <v>23.177083333333332</v>
      </c>
      <c r="T96" s="187">
        <v>14</v>
      </c>
      <c r="U96" s="185">
        <f t="shared" si="19"/>
        <v>0.72916666666666663</v>
      </c>
      <c r="V96" s="187">
        <v>2</v>
      </c>
      <c r="W96" s="185">
        <f t="shared" si="20"/>
        <v>0.10416666666666667</v>
      </c>
      <c r="X96" s="187">
        <v>0</v>
      </c>
      <c r="Y96" s="188">
        <f t="shared" si="21"/>
        <v>0</v>
      </c>
    </row>
    <row r="97" spans="1:25" x14ac:dyDescent="0.25">
      <c r="A97" s="44"/>
      <c r="B97" s="58" t="s">
        <v>295</v>
      </c>
      <c r="C97" s="58">
        <v>2276</v>
      </c>
      <c r="D97" s="58">
        <v>2132</v>
      </c>
      <c r="E97" s="147">
        <f t="shared" si="11"/>
        <v>93.673110720562391</v>
      </c>
      <c r="F97" s="58">
        <v>16</v>
      </c>
      <c r="G97" s="147">
        <f t="shared" si="12"/>
        <v>0.75046904315196994</v>
      </c>
      <c r="H97" s="58">
        <v>2116</v>
      </c>
      <c r="I97" s="147">
        <f t="shared" si="13"/>
        <v>99.249530956848034</v>
      </c>
      <c r="J97" s="150">
        <v>0</v>
      </c>
      <c r="K97" s="185">
        <f t="shared" si="14"/>
        <v>0</v>
      </c>
      <c r="L97" s="151">
        <v>1959</v>
      </c>
      <c r="M97" s="186">
        <f t="shared" si="15"/>
        <v>92.580340264650289</v>
      </c>
      <c r="N97" s="151">
        <v>0</v>
      </c>
      <c r="O97" s="185">
        <f t="shared" si="16"/>
        <v>0</v>
      </c>
      <c r="P97" s="151">
        <v>5</v>
      </c>
      <c r="Q97" s="185">
        <f t="shared" si="17"/>
        <v>0.23629489603024575</v>
      </c>
      <c r="R97" s="151">
        <v>125</v>
      </c>
      <c r="S97" s="185">
        <f t="shared" si="18"/>
        <v>5.9073724007561434</v>
      </c>
      <c r="T97" s="151">
        <v>26</v>
      </c>
      <c r="U97" s="185">
        <f t="shared" si="19"/>
        <v>1.2287334593572778</v>
      </c>
      <c r="V97" s="150">
        <v>1</v>
      </c>
      <c r="W97" s="185">
        <f t="shared" si="20"/>
        <v>4.725897920604915E-2</v>
      </c>
      <c r="X97" s="150">
        <v>0</v>
      </c>
      <c r="Y97" s="188">
        <f t="shared" si="21"/>
        <v>0</v>
      </c>
    </row>
    <row r="98" spans="1:25" x14ac:dyDescent="0.25">
      <c r="A98" s="44"/>
      <c r="B98" s="58" t="s">
        <v>296</v>
      </c>
      <c r="C98" s="58">
        <v>1997</v>
      </c>
      <c r="D98" s="58">
        <v>1963</v>
      </c>
      <c r="E98" s="147">
        <f t="shared" si="11"/>
        <v>98.297446169253874</v>
      </c>
      <c r="F98" s="58">
        <v>45</v>
      </c>
      <c r="G98" s="147">
        <f t="shared" si="12"/>
        <v>2.2924095771777893</v>
      </c>
      <c r="H98" s="58">
        <v>1918</v>
      </c>
      <c r="I98" s="147">
        <f t="shared" si="13"/>
        <v>97.707590422822207</v>
      </c>
      <c r="J98" s="150">
        <v>1</v>
      </c>
      <c r="K98" s="185">
        <f t="shared" si="14"/>
        <v>5.213764337851929E-2</v>
      </c>
      <c r="L98" s="151">
        <v>1230</v>
      </c>
      <c r="M98" s="186">
        <f t="shared" si="15"/>
        <v>64.129301355578733</v>
      </c>
      <c r="N98" s="151">
        <v>0</v>
      </c>
      <c r="O98" s="185">
        <f t="shared" si="16"/>
        <v>0</v>
      </c>
      <c r="P98" s="151">
        <v>2</v>
      </c>
      <c r="Q98" s="185">
        <f t="shared" si="17"/>
        <v>0.10427528675703858</v>
      </c>
      <c r="R98" s="151">
        <v>650</v>
      </c>
      <c r="S98" s="185">
        <f t="shared" si="18"/>
        <v>33.889468196037541</v>
      </c>
      <c r="T98" s="58">
        <v>35</v>
      </c>
      <c r="U98" s="185">
        <f t="shared" si="19"/>
        <v>1.8248175182481752</v>
      </c>
      <c r="V98" s="150">
        <v>0</v>
      </c>
      <c r="W98" s="185">
        <f t="shared" si="20"/>
        <v>0</v>
      </c>
      <c r="X98" s="150">
        <v>0</v>
      </c>
      <c r="Y98" s="188">
        <f t="shared" si="21"/>
        <v>0</v>
      </c>
    </row>
    <row r="99" spans="1:25" x14ac:dyDescent="0.25">
      <c r="A99" s="44"/>
      <c r="B99" s="58" t="s">
        <v>297</v>
      </c>
      <c r="C99" s="58">
        <v>2563</v>
      </c>
      <c r="D99" s="58">
        <v>2545</v>
      </c>
      <c r="E99" s="147">
        <f t="shared" si="11"/>
        <v>99.297698010144359</v>
      </c>
      <c r="F99" s="58">
        <v>18</v>
      </c>
      <c r="G99" s="147">
        <f t="shared" si="12"/>
        <v>0.70726915520628686</v>
      </c>
      <c r="H99" s="58">
        <v>2527</v>
      </c>
      <c r="I99" s="147">
        <f t="shared" si="13"/>
        <v>99.292730844793709</v>
      </c>
      <c r="J99" s="150">
        <v>0</v>
      </c>
      <c r="K99" s="185">
        <f t="shared" si="14"/>
        <v>0</v>
      </c>
      <c r="L99" s="151">
        <v>1006</v>
      </c>
      <c r="M99" s="186">
        <f t="shared" si="15"/>
        <v>39.810051444400472</v>
      </c>
      <c r="N99" s="151">
        <v>0</v>
      </c>
      <c r="O99" s="185">
        <f t="shared" si="16"/>
        <v>0</v>
      </c>
      <c r="P99" s="151">
        <v>1</v>
      </c>
      <c r="Q99" s="185">
        <f t="shared" si="17"/>
        <v>3.957261574990107E-2</v>
      </c>
      <c r="R99" s="151">
        <v>1502</v>
      </c>
      <c r="S99" s="185">
        <f t="shared" si="18"/>
        <v>59.438068856351407</v>
      </c>
      <c r="T99" s="58">
        <v>12</v>
      </c>
      <c r="U99" s="185">
        <f t="shared" si="19"/>
        <v>0.47487138899881282</v>
      </c>
      <c r="V99" s="150">
        <v>3</v>
      </c>
      <c r="W99" s="185">
        <f t="shared" si="20"/>
        <v>0.1187178472497032</v>
      </c>
      <c r="X99" s="150">
        <v>3</v>
      </c>
      <c r="Y99" s="188">
        <f t="shared" si="21"/>
        <v>0.1187178472497032</v>
      </c>
    </row>
    <row r="100" spans="1:25" x14ac:dyDescent="0.25">
      <c r="A100" s="44"/>
      <c r="B100" s="58" t="s">
        <v>298</v>
      </c>
      <c r="C100" s="58">
        <v>4380</v>
      </c>
      <c r="D100" s="58">
        <v>4226</v>
      </c>
      <c r="E100" s="147">
        <f t="shared" si="11"/>
        <v>96.484018264840188</v>
      </c>
      <c r="F100" s="58">
        <v>20</v>
      </c>
      <c r="G100" s="147">
        <f t="shared" si="12"/>
        <v>0.47326076668244205</v>
      </c>
      <c r="H100" s="58">
        <v>4206</v>
      </c>
      <c r="I100" s="147">
        <f t="shared" si="13"/>
        <v>99.526739233317556</v>
      </c>
      <c r="J100" s="150">
        <v>0</v>
      </c>
      <c r="K100" s="185">
        <f t="shared" si="14"/>
        <v>0</v>
      </c>
      <c r="L100" s="151">
        <v>3889</v>
      </c>
      <c r="M100" s="186">
        <f t="shared" si="15"/>
        <v>92.463147883975267</v>
      </c>
      <c r="N100" s="58">
        <v>1</v>
      </c>
      <c r="O100" s="185">
        <f t="shared" si="16"/>
        <v>2.3775558725630051E-2</v>
      </c>
      <c r="P100" s="58">
        <v>2</v>
      </c>
      <c r="Q100" s="185">
        <f t="shared" si="17"/>
        <v>4.7551117451260103E-2</v>
      </c>
      <c r="R100" s="151">
        <v>287</v>
      </c>
      <c r="S100" s="185">
        <f t="shared" si="18"/>
        <v>6.8235853542558251</v>
      </c>
      <c r="T100" s="151">
        <v>21</v>
      </c>
      <c r="U100" s="185">
        <f t="shared" si="19"/>
        <v>0.49928673323823108</v>
      </c>
      <c r="V100" s="150">
        <v>4</v>
      </c>
      <c r="W100" s="185">
        <f t="shared" si="20"/>
        <v>9.5102234902520205E-2</v>
      </c>
      <c r="X100" s="150">
        <v>2</v>
      </c>
      <c r="Y100" s="188">
        <f t="shared" si="21"/>
        <v>4.7551117451260103E-2</v>
      </c>
    </row>
    <row r="101" spans="1:25" x14ac:dyDescent="0.25">
      <c r="A101" s="152"/>
      <c r="B101" s="88"/>
      <c r="C101" s="88"/>
      <c r="D101" s="88"/>
      <c r="E101" s="153"/>
      <c r="F101" s="88"/>
      <c r="G101" s="153"/>
      <c r="H101" s="88"/>
      <c r="I101" s="153"/>
      <c r="J101" s="88"/>
      <c r="K101" s="189"/>
      <c r="L101" s="88"/>
      <c r="M101" s="190"/>
      <c r="N101" s="88"/>
      <c r="O101" s="189"/>
      <c r="P101" s="88"/>
      <c r="Q101" s="189"/>
      <c r="R101" s="88"/>
      <c r="S101" s="189"/>
      <c r="T101" s="88"/>
      <c r="U101" s="189"/>
      <c r="V101" s="88"/>
      <c r="W101" s="189"/>
      <c r="X101" s="88"/>
      <c r="Y101" s="191"/>
    </row>
    <row r="102" spans="1:25" x14ac:dyDescent="0.25">
      <c r="A102" s="44" t="s">
        <v>299</v>
      </c>
      <c r="B102" s="58" t="s">
        <v>300</v>
      </c>
      <c r="C102" s="58">
        <v>2867</v>
      </c>
      <c r="D102" s="58">
        <v>2812</v>
      </c>
      <c r="E102" s="147">
        <f t="shared" si="11"/>
        <v>98.081618416463201</v>
      </c>
      <c r="F102" s="58">
        <v>43</v>
      </c>
      <c r="G102" s="147">
        <f t="shared" si="12"/>
        <v>1.5291607396870555</v>
      </c>
      <c r="H102" s="58">
        <v>2769</v>
      </c>
      <c r="I102" s="147">
        <f t="shared" si="13"/>
        <v>98.470839260312943</v>
      </c>
      <c r="J102" s="148">
        <v>1</v>
      </c>
      <c r="K102" s="185">
        <f t="shared" si="14"/>
        <v>3.6114120621162878E-2</v>
      </c>
      <c r="L102" s="148">
        <v>2645</v>
      </c>
      <c r="M102" s="186">
        <f t="shared" si="15"/>
        <v>95.521849042975802</v>
      </c>
      <c r="N102" s="148">
        <v>1</v>
      </c>
      <c r="O102" s="185">
        <f t="shared" si="16"/>
        <v>3.6114120621162878E-2</v>
      </c>
      <c r="P102" s="187">
        <v>7</v>
      </c>
      <c r="Q102" s="185">
        <f t="shared" si="17"/>
        <v>0.25279884434814015</v>
      </c>
      <c r="R102" s="187">
        <v>94</v>
      </c>
      <c r="S102" s="185">
        <f t="shared" si="18"/>
        <v>3.3947273383893104</v>
      </c>
      <c r="T102" s="187">
        <v>8</v>
      </c>
      <c r="U102" s="185">
        <f t="shared" si="19"/>
        <v>0.28891296496930302</v>
      </c>
      <c r="V102" s="187">
        <v>3</v>
      </c>
      <c r="W102" s="185">
        <f t="shared" si="20"/>
        <v>0.10834236186348863</v>
      </c>
      <c r="X102" s="187">
        <v>10</v>
      </c>
      <c r="Y102" s="188">
        <f t="shared" si="21"/>
        <v>0.36114120621162876</v>
      </c>
    </row>
    <row r="103" spans="1:25" x14ac:dyDescent="0.25">
      <c r="A103" s="44"/>
      <c r="B103" s="58" t="s">
        <v>301</v>
      </c>
      <c r="C103" s="58">
        <v>3158</v>
      </c>
      <c r="D103" s="58">
        <v>3076</v>
      </c>
      <c r="E103" s="147">
        <f t="shared" si="11"/>
        <v>97.403419886003803</v>
      </c>
      <c r="F103" s="58">
        <v>73</v>
      </c>
      <c r="G103" s="147">
        <f t="shared" si="12"/>
        <v>2.3732119635890769</v>
      </c>
      <c r="H103" s="58">
        <v>3003</v>
      </c>
      <c r="I103" s="147">
        <f t="shared" si="13"/>
        <v>97.626788036410929</v>
      </c>
      <c r="J103" s="149">
        <v>2</v>
      </c>
      <c r="K103" s="185">
        <f t="shared" si="14"/>
        <v>6.6600066600066607E-2</v>
      </c>
      <c r="L103" s="192">
        <v>2523</v>
      </c>
      <c r="M103" s="186">
        <f t="shared" si="15"/>
        <v>84.015984015984017</v>
      </c>
      <c r="N103" s="187">
        <v>3</v>
      </c>
      <c r="O103" s="185">
        <f t="shared" si="16"/>
        <v>9.9900099900099903E-2</v>
      </c>
      <c r="P103" s="151">
        <v>30</v>
      </c>
      <c r="Q103" s="185">
        <f t="shared" si="17"/>
        <v>0.99900099900099903</v>
      </c>
      <c r="R103" s="187">
        <v>401</v>
      </c>
      <c r="S103" s="185">
        <f t="shared" si="18"/>
        <v>13.353313353313354</v>
      </c>
      <c r="T103" s="187">
        <v>41</v>
      </c>
      <c r="U103" s="185">
        <f t="shared" si="19"/>
        <v>1.3653013653013653</v>
      </c>
      <c r="V103" s="150">
        <v>0</v>
      </c>
      <c r="W103" s="185">
        <f t="shared" si="20"/>
        <v>0</v>
      </c>
      <c r="X103" s="150">
        <v>3</v>
      </c>
      <c r="Y103" s="188">
        <f t="shared" si="21"/>
        <v>9.9900099900099903E-2</v>
      </c>
    </row>
    <row r="104" spans="1:25" x14ac:dyDescent="0.25">
      <c r="A104" s="44"/>
      <c r="B104" s="58" t="s">
        <v>302</v>
      </c>
      <c r="C104" s="58">
        <v>3297</v>
      </c>
      <c r="D104" s="58">
        <v>3205</v>
      </c>
      <c r="E104" s="147">
        <f t="shared" si="11"/>
        <v>97.209584470730974</v>
      </c>
      <c r="F104" s="58">
        <v>87</v>
      </c>
      <c r="G104" s="147">
        <f t="shared" si="12"/>
        <v>2.7145085803432139</v>
      </c>
      <c r="H104" s="58">
        <v>3118</v>
      </c>
      <c r="I104" s="147">
        <f t="shared" si="13"/>
        <v>97.285491419656793</v>
      </c>
      <c r="J104" s="150">
        <v>3</v>
      </c>
      <c r="K104" s="185">
        <f t="shared" si="14"/>
        <v>9.6215522771007062E-2</v>
      </c>
      <c r="L104" s="151">
        <v>2511</v>
      </c>
      <c r="M104" s="186">
        <f t="shared" si="15"/>
        <v>80.532392559332905</v>
      </c>
      <c r="N104" s="151">
        <v>3</v>
      </c>
      <c r="O104" s="185">
        <f t="shared" si="16"/>
        <v>9.6215522771007062E-2</v>
      </c>
      <c r="P104" s="151">
        <v>31</v>
      </c>
      <c r="Q104" s="185">
        <f t="shared" si="17"/>
        <v>0.99422706863373955</v>
      </c>
      <c r="R104" s="151">
        <v>546</v>
      </c>
      <c r="S104" s="185">
        <f t="shared" si="18"/>
        <v>17.511225144323284</v>
      </c>
      <c r="T104" s="151">
        <v>18</v>
      </c>
      <c r="U104" s="185">
        <f t="shared" si="19"/>
        <v>0.57729313662604231</v>
      </c>
      <c r="V104" s="150">
        <v>6</v>
      </c>
      <c r="W104" s="185">
        <f t="shared" si="20"/>
        <v>0.19243104554201412</v>
      </c>
      <c r="X104" s="150">
        <v>0</v>
      </c>
      <c r="Y104" s="188">
        <f t="shared" si="21"/>
        <v>0</v>
      </c>
    </row>
    <row r="105" spans="1:25" x14ac:dyDescent="0.25">
      <c r="A105" s="44"/>
      <c r="B105" s="58" t="s">
        <v>303</v>
      </c>
      <c r="C105" s="58">
        <v>3276</v>
      </c>
      <c r="D105" s="58">
        <v>3271</v>
      </c>
      <c r="E105" s="147">
        <f t="shared" si="11"/>
        <v>99.847374847374851</v>
      </c>
      <c r="F105" s="58">
        <v>31</v>
      </c>
      <c r="G105" s="147">
        <f t="shared" si="12"/>
        <v>0.94772240904922045</v>
      </c>
      <c r="H105" s="58">
        <v>3240</v>
      </c>
      <c r="I105" s="147">
        <f t="shared" si="13"/>
        <v>99.05227759095078</v>
      </c>
      <c r="J105" s="150">
        <v>1</v>
      </c>
      <c r="K105" s="185">
        <f t="shared" si="14"/>
        <v>3.0864197530864196E-2</v>
      </c>
      <c r="L105" s="151">
        <v>2300</v>
      </c>
      <c r="M105" s="186">
        <f t="shared" si="15"/>
        <v>70.987654320987659</v>
      </c>
      <c r="N105" s="151">
        <v>5</v>
      </c>
      <c r="O105" s="185">
        <f t="shared" si="16"/>
        <v>0.15432098765432098</v>
      </c>
      <c r="P105" s="151">
        <v>23</v>
      </c>
      <c r="Q105" s="185">
        <f t="shared" si="17"/>
        <v>0.70987654320987659</v>
      </c>
      <c r="R105" s="151">
        <v>879</v>
      </c>
      <c r="S105" s="185">
        <f t="shared" si="18"/>
        <v>27.12962962962963</v>
      </c>
      <c r="T105" s="58">
        <v>22</v>
      </c>
      <c r="U105" s="185">
        <f t="shared" si="19"/>
        <v>0.67901234567901236</v>
      </c>
      <c r="V105" s="150">
        <v>5</v>
      </c>
      <c r="W105" s="185">
        <f t="shared" si="20"/>
        <v>0.15432098765432098</v>
      </c>
      <c r="X105" s="150">
        <v>5</v>
      </c>
      <c r="Y105" s="188">
        <f t="shared" si="21"/>
        <v>0.15432098765432098</v>
      </c>
    </row>
    <row r="106" spans="1:25" x14ac:dyDescent="0.25">
      <c r="A106" s="157"/>
      <c r="B106" s="158" t="s">
        <v>304</v>
      </c>
      <c r="C106" s="158">
        <v>3791</v>
      </c>
      <c r="D106" s="158">
        <v>3725</v>
      </c>
      <c r="E106" s="159">
        <f t="shared" si="11"/>
        <v>98.259034555526242</v>
      </c>
      <c r="F106" s="158">
        <v>64</v>
      </c>
      <c r="G106" s="159">
        <f t="shared" si="12"/>
        <v>1.7181208053691275</v>
      </c>
      <c r="H106" s="158">
        <v>3661</v>
      </c>
      <c r="I106" s="159">
        <f t="shared" si="13"/>
        <v>98.281879194630875</v>
      </c>
      <c r="J106" s="160">
        <v>0</v>
      </c>
      <c r="K106" s="193">
        <f t="shared" si="14"/>
        <v>0</v>
      </c>
      <c r="L106" s="161">
        <v>3129</v>
      </c>
      <c r="M106" s="194">
        <f t="shared" si="15"/>
        <v>85.468451242829829</v>
      </c>
      <c r="N106" s="160">
        <v>0</v>
      </c>
      <c r="O106" s="193">
        <f t="shared" si="16"/>
        <v>0</v>
      </c>
      <c r="P106" s="161">
        <v>2</v>
      </c>
      <c r="Q106" s="193">
        <f t="shared" si="17"/>
        <v>5.4629882545752524E-2</v>
      </c>
      <c r="R106" s="161">
        <v>521</v>
      </c>
      <c r="S106" s="193">
        <f t="shared" si="18"/>
        <v>14.231084403168532</v>
      </c>
      <c r="T106" s="161">
        <v>9</v>
      </c>
      <c r="U106" s="193">
        <f t="shared" si="19"/>
        <v>0.24583447145588638</v>
      </c>
      <c r="V106" s="160">
        <v>0</v>
      </c>
      <c r="W106" s="193">
        <f t="shared" si="20"/>
        <v>0</v>
      </c>
      <c r="X106" s="160">
        <v>0</v>
      </c>
      <c r="Y106" s="195">
        <f t="shared" si="21"/>
        <v>0</v>
      </c>
    </row>
    <row r="107" spans="1:25" ht="36" customHeight="1" thickBot="1" x14ac:dyDescent="0.3">
      <c r="A107" s="518" t="s">
        <v>216</v>
      </c>
      <c r="B107" s="519"/>
      <c r="C107" s="162">
        <v>190183</v>
      </c>
      <c r="D107" s="163">
        <v>185934</v>
      </c>
      <c r="E107" s="164">
        <v>97.765836063160222</v>
      </c>
      <c r="F107" s="163">
        <v>2352</v>
      </c>
      <c r="G107" s="164">
        <v>1.2649649875762368</v>
      </c>
      <c r="H107" s="163">
        <v>183582</v>
      </c>
      <c r="I107" s="164">
        <v>98.735035012423765</v>
      </c>
      <c r="J107" s="165">
        <v>31</v>
      </c>
      <c r="K107" s="166">
        <v>1.6886187098953058E-2</v>
      </c>
      <c r="L107" s="162">
        <v>142632</v>
      </c>
      <c r="M107" s="166">
        <v>77.693891557995883</v>
      </c>
      <c r="N107" s="162">
        <v>293</v>
      </c>
      <c r="O107" s="166">
        <v>0.15960170387074984</v>
      </c>
      <c r="P107" s="162">
        <v>436</v>
      </c>
      <c r="Q107" s="166">
        <v>0.23749605081108169</v>
      </c>
      <c r="R107" s="162">
        <v>28308</v>
      </c>
      <c r="S107" s="166">
        <v>15.419812399908487</v>
      </c>
      <c r="T107" s="162">
        <v>11671</v>
      </c>
      <c r="U107" s="166">
        <v>6.3573770848993911</v>
      </c>
      <c r="V107" s="165">
        <v>66</v>
      </c>
      <c r="W107" s="166">
        <v>3.5951237049383925E-2</v>
      </c>
      <c r="X107" s="165">
        <v>145</v>
      </c>
      <c r="Y107" s="167">
        <v>7.8983778366070748E-2</v>
      </c>
    </row>
    <row r="108" spans="1:25" ht="15.75" thickTop="1" x14ac:dyDescent="0.25"/>
  </sheetData>
  <mergeCells count="16">
    <mergeCell ref="F4:L4"/>
    <mergeCell ref="F5:L5"/>
    <mergeCell ref="F6:L6"/>
    <mergeCell ref="F7:L7"/>
    <mergeCell ref="D9:S9"/>
    <mergeCell ref="G12:G13"/>
    <mergeCell ref="H12:H13"/>
    <mergeCell ref="I12:I13"/>
    <mergeCell ref="J12:Y12"/>
    <mergeCell ref="A107:B107"/>
    <mergeCell ref="A12:A13"/>
    <mergeCell ref="B12:B13"/>
    <mergeCell ref="C12:C13"/>
    <mergeCell ref="D12:D13"/>
    <mergeCell ref="E12:E13"/>
    <mergeCell ref="F12:F13"/>
  </mergeCells>
  <pageMargins left="0.7" right="0.7" top="0.75" bottom="0.75" header="0.3" footer="0.3"/>
  <pageSetup paperSize="9" scale="6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92"/>
  <sheetViews>
    <sheetView topLeftCell="E67" workbookViewId="0">
      <selection activeCell="C9" sqref="C9"/>
    </sheetView>
  </sheetViews>
  <sheetFormatPr defaultRowHeight="15" x14ac:dyDescent="0.25"/>
  <cols>
    <col min="1" max="1" width="10.28515625" style="10" customWidth="1"/>
    <col min="2" max="2" width="14.5703125" style="10" customWidth="1"/>
    <col min="3" max="3" width="9.140625" style="170"/>
    <col min="4" max="4" width="9.140625" style="170" customWidth="1"/>
    <col min="5" max="5" width="9.140625" style="169"/>
    <col min="6" max="6" width="7" style="169" customWidth="1"/>
    <col min="7" max="7" width="9.140625" style="169"/>
    <col min="8" max="8" width="8.5703125" style="169" customWidth="1"/>
    <col min="9" max="9" width="8" style="169" customWidth="1"/>
    <col min="10" max="10" width="6.42578125" style="10" customWidth="1"/>
    <col min="11" max="11" width="7.5703125" style="169" customWidth="1"/>
    <col min="12" max="12" width="8.42578125" style="170" customWidth="1"/>
    <col min="13" max="13" width="8.5703125" style="171" customWidth="1"/>
    <col min="14" max="14" width="8.140625" style="10" customWidth="1"/>
    <col min="15" max="15" width="7.7109375" style="169" customWidth="1"/>
    <col min="16" max="16" width="8.28515625" style="10" customWidth="1"/>
    <col min="17" max="17" width="9.140625" style="169"/>
    <col min="18" max="18" width="8.5703125" style="10" customWidth="1"/>
    <col min="19" max="19" width="8" style="169" customWidth="1"/>
    <col min="20" max="20" width="7.7109375" style="170" customWidth="1"/>
    <col min="21" max="21" width="7" style="169" customWidth="1"/>
    <col min="22" max="22" width="6.7109375" style="170" customWidth="1"/>
    <col min="23" max="23" width="6.28515625" style="169" customWidth="1"/>
    <col min="24" max="24" width="6.42578125" style="170" customWidth="1"/>
    <col min="25" max="25" width="7" style="169" customWidth="1"/>
    <col min="26" max="16384" width="9.140625" style="10"/>
  </cols>
  <sheetData>
    <row r="2" spans="1:27" x14ac:dyDescent="0.2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7" ht="15.75" x14ac:dyDescent="0.25">
      <c r="B3" s="1"/>
      <c r="C3" s="2"/>
      <c r="D3" s="3"/>
      <c r="E3" s="3"/>
      <c r="F3" s="3"/>
      <c r="G3" s="4"/>
      <c r="H3" s="4"/>
      <c r="I3" s="4"/>
      <c r="J3" s="4"/>
      <c r="K3" s="3"/>
      <c r="L3" s="3"/>
      <c r="M3" s="4"/>
      <c r="N3" s="3"/>
      <c r="O3" s="3"/>
      <c r="P3" s="3"/>
      <c r="Q3" s="3"/>
      <c r="R3" s="3"/>
      <c r="S3" s="4"/>
      <c r="T3" s="3"/>
      <c r="U3" s="4"/>
    </row>
    <row r="4" spans="1:27" ht="18.75" x14ac:dyDescent="0.3">
      <c r="B4" s="1"/>
      <c r="C4" s="2"/>
      <c r="D4" s="29"/>
      <c r="E4" s="27"/>
      <c r="F4" s="495" t="s">
        <v>0</v>
      </c>
      <c r="G4" s="495"/>
      <c r="H4" s="495"/>
      <c r="I4" s="495"/>
      <c r="J4" s="495"/>
      <c r="K4" s="495"/>
      <c r="L4" s="495"/>
      <c r="M4" s="495"/>
      <c r="N4" s="27"/>
      <c r="O4" s="27"/>
      <c r="P4" s="27"/>
      <c r="Q4" s="27"/>
      <c r="R4" s="27"/>
      <c r="S4" s="28"/>
      <c r="T4" s="3"/>
      <c r="U4" s="4"/>
    </row>
    <row r="5" spans="1:27" ht="15.75" x14ac:dyDescent="0.25">
      <c r="B5" s="1"/>
      <c r="C5" s="2"/>
      <c r="D5" s="29"/>
      <c r="E5" s="27"/>
      <c r="F5" s="496" t="s">
        <v>1</v>
      </c>
      <c r="G5" s="496"/>
      <c r="H5" s="496"/>
      <c r="I5" s="496"/>
      <c r="J5" s="496"/>
      <c r="K5" s="496"/>
      <c r="L5" s="496"/>
      <c r="M5" s="496"/>
      <c r="N5" s="27"/>
      <c r="O5" s="27"/>
      <c r="P5" s="27"/>
      <c r="Q5" s="27"/>
      <c r="R5" s="27"/>
      <c r="S5" s="28"/>
      <c r="T5" s="3"/>
      <c r="U5" s="4"/>
    </row>
    <row r="6" spans="1:27" ht="15.75" x14ac:dyDescent="0.25">
      <c r="B6" s="1"/>
      <c r="C6" s="2"/>
      <c r="D6" s="29"/>
      <c r="E6" s="27"/>
      <c r="F6" s="497" t="s">
        <v>2</v>
      </c>
      <c r="G6" s="497"/>
      <c r="H6" s="497"/>
      <c r="I6" s="497"/>
      <c r="J6" s="497"/>
      <c r="K6" s="497"/>
      <c r="L6" s="497"/>
      <c r="M6" s="497"/>
      <c r="N6" s="27"/>
      <c r="O6" s="27"/>
      <c r="P6" s="27"/>
      <c r="Q6" s="27"/>
      <c r="R6" s="27"/>
      <c r="S6" s="28"/>
      <c r="T6" s="3"/>
      <c r="U6" s="4"/>
    </row>
    <row r="7" spans="1:27" ht="15.75" x14ac:dyDescent="0.25">
      <c r="B7" s="1"/>
      <c r="C7" s="2"/>
      <c r="D7" s="29"/>
      <c r="E7" s="27"/>
      <c r="F7" s="498" t="s">
        <v>306</v>
      </c>
      <c r="G7" s="498"/>
      <c r="H7" s="498"/>
      <c r="I7" s="498"/>
      <c r="J7" s="498"/>
      <c r="K7" s="498"/>
      <c r="L7" s="498"/>
      <c r="M7" s="498"/>
      <c r="N7" s="27"/>
      <c r="O7" s="27"/>
      <c r="P7" s="27"/>
      <c r="Q7" s="27"/>
      <c r="R7" s="27"/>
      <c r="S7" s="28"/>
      <c r="T7" s="3"/>
      <c r="U7" s="4"/>
    </row>
    <row r="8" spans="1:27" ht="15.75" x14ac:dyDescent="0.25">
      <c r="B8" s="1"/>
      <c r="C8" s="2"/>
      <c r="D8" s="27"/>
      <c r="E8" s="27"/>
      <c r="F8" s="27"/>
      <c r="G8" s="28"/>
      <c r="H8" s="28"/>
      <c r="I8" s="28"/>
      <c r="J8" s="28"/>
      <c r="K8" s="27"/>
      <c r="L8" s="27"/>
      <c r="M8" s="28"/>
      <c r="N8" s="27"/>
      <c r="O8" s="27"/>
      <c r="P8" s="27"/>
      <c r="Q8" s="27"/>
      <c r="R8" s="27"/>
      <c r="S8" s="28"/>
      <c r="T8" s="3"/>
      <c r="U8" s="4"/>
    </row>
    <row r="9" spans="1:27" ht="15.75" x14ac:dyDescent="0.25">
      <c r="B9" s="1"/>
      <c r="C9" s="2"/>
      <c r="D9" s="497" t="s">
        <v>4</v>
      </c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5"/>
      <c r="U9" s="6"/>
    </row>
    <row r="11" spans="1:27" ht="15.75" thickBot="1" x14ac:dyDescent="0.3"/>
    <row r="12" spans="1:27" ht="15.75" thickTop="1" x14ac:dyDescent="0.25">
      <c r="A12" s="520" t="s">
        <v>5</v>
      </c>
      <c r="B12" s="507" t="s">
        <v>6</v>
      </c>
      <c r="C12" s="507" t="s">
        <v>7</v>
      </c>
      <c r="D12" s="509" t="s">
        <v>8</v>
      </c>
      <c r="E12" s="501" t="s">
        <v>9</v>
      </c>
      <c r="F12" s="501" t="s">
        <v>10</v>
      </c>
      <c r="G12" s="499" t="s">
        <v>9</v>
      </c>
      <c r="H12" s="501" t="s">
        <v>11</v>
      </c>
      <c r="I12" s="501" t="s">
        <v>9</v>
      </c>
      <c r="J12" s="503" t="s">
        <v>12</v>
      </c>
      <c r="K12" s="503"/>
      <c r="L12" s="503"/>
      <c r="M12" s="503"/>
      <c r="N12" s="503"/>
      <c r="O12" s="503"/>
      <c r="P12" s="503"/>
      <c r="Q12" s="503"/>
      <c r="R12" s="503"/>
      <c r="S12" s="503"/>
      <c r="T12" s="503"/>
      <c r="U12" s="503"/>
      <c r="V12" s="503"/>
      <c r="W12" s="503"/>
      <c r="X12" s="503"/>
      <c r="Y12" s="504"/>
    </row>
    <row r="13" spans="1:27" ht="70.5" customHeight="1" x14ac:dyDescent="0.25">
      <c r="A13" s="524"/>
      <c r="B13" s="508"/>
      <c r="C13" s="508"/>
      <c r="D13" s="510"/>
      <c r="E13" s="502"/>
      <c r="F13" s="502"/>
      <c r="G13" s="500"/>
      <c r="H13" s="502"/>
      <c r="I13" s="502"/>
      <c r="J13" s="102" t="s">
        <v>120</v>
      </c>
      <c r="K13" s="102" t="s">
        <v>9</v>
      </c>
      <c r="L13" s="102" t="s">
        <v>121</v>
      </c>
      <c r="M13" s="102" t="s">
        <v>9</v>
      </c>
      <c r="N13" s="102" t="s">
        <v>122</v>
      </c>
      <c r="O13" s="102" t="s">
        <v>9</v>
      </c>
      <c r="P13" s="102" t="s">
        <v>123</v>
      </c>
      <c r="Q13" s="102" t="s">
        <v>9</v>
      </c>
      <c r="R13" s="102" t="s">
        <v>124</v>
      </c>
      <c r="S13" s="102" t="s">
        <v>9</v>
      </c>
      <c r="T13" s="102" t="s">
        <v>125</v>
      </c>
      <c r="U13" s="102" t="s">
        <v>128</v>
      </c>
      <c r="V13" s="102" t="s">
        <v>126</v>
      </c>
      <c r="W13" s="102" t="s">
        <v>9</v>
      </c>
      <c r="X13" s="102" t="s">
        <v>127</v>
      </c>
      <c r="Y13" s="103" t="s">
        <v>9</v>
      </c>
    </row>
    <row r="14" spans="1:27" x14ac:dyDescent="0.25">
      <c r="A14" s="367" t="s">
        <v>307</v>
      </c>
      <c r="B14" s="201" t="s">
        <v>308</v>
      </c>
      <c r="C14" s="198">
        <v>3143</v>
      </c>
      <c r="D14" s="198">
        <v>3143</v>
      </c>
      <c r="E14" s="199">
        <f>D14/C14</f>
        <v>1</v>
      </c>
      <c r="F14" s="198">
        <v>57</v>
      </c>
      <c r="G14" s="199">
        <f>F14/D14</f>
        <v>1.8135539293668471E-2</v>
      </c>
      <c r="H14" s="198">
        <f>D14-F14</f>
        <v>3086</v>
      </c>
      <c r="I14" s="200">
        <f>H14*100/D14</f>
        <v>98.186446070633153</v>
      </c>
      <c r="J14" s="201">
        <v>1</v>
      </c>
      <c r="K14" s="199">
        <f>J14/H14</f>
        <v>3.2404406999351912E-4</v>
      </c>
      <c r="L14" s="198">
        <v>2123</v>
      </c>
      <c r="M14" s="199">
        <f>L14/H14</f>
        <v>0.68794556059624112</v>
      </c>
      <c r="N14" s="201">
        <v>3</v>
      </c>
      <c r="O14" s="199">
        <f>N14/H14</f>
        <v>9.7213220998055737E-4</v>
      </c>
      <c r="P14" s="201">
        <v>1</v>
      </c>
      <c r="Q14" s="199">
        <f>P14/D14</f>
        <v>3.1816735602927139E-4</v>
      </c>
      <c r="R14" s="201">
        <v>570</v>
      </c>
      <c r="S14" s="199">
        <f>R14/D14</f>
        <v>0.18135539293668471</v>
      </c>
      <c r="T14" s="198">
        <v>388</v>
      </c>
      <c r="U14" s="199">
        <f>T14/D14</f>
        <v>0.1234489341393573</v>
      </c>
      <c r="V14" s="198">
        <v>0</v>
      </c>
      <c r="W14" s="199">
        <f>V14/D14</f>
        <v>0</v>
      </c>
      <c r="X14" s="198">
        <v>0</v>
      </c>
      <c r="Y14" s="202">
        <f>X14/D14</f>
        <v>0</v>
      </c>
      <c r="AA14" s="170"/>
    </row>
    <row r="15" spans="1:27" x14ac:dyDescent="0.25">
      <c r="A15" s="178"/>
      <c r="B15" s="177" t="s">
        <v>309</v>
      </c>
      <c r="C15" s="175">
        <v>3615</v>
      </c>
      <c r="D15" s="175">
        <v>3615</v>
      </c>
      <c r="E15" s="174">
        <f t="shared" ref="E15:E78" si="0">D15/C15</f>
        <v>1</v>
      </c>
      <c r="F15" s="175">
        <v>24</v>
      </c>
      <c r="G15" s="174">
        <f t="shared" ref="G15:G78" si="1">F15/D15</f>
        <v>6.6390041493775932E-3</v>
      </c>
      <c r="H15" s="175">
        <f t="shared" ref="H15:H78" si="2">D15-F15</f>
        <v>3591</v>
      </c>
      <c r="I15" s="196">
        <f t="shared" ref="I15:I78" si="3">H15*100/D15</f>
        <v>99.336099585062243</v>
      </c>
      <c r="J15" s="177">
        <v>0</v>
      </c>
      <c r="K15" s="174">
        <f t="shared" ref="K15:K78" si="4">J15/H15</f>
        <v>0</v>
      </c>
      <c r="L15" s="175">
        <v>2615</v>
      </c>
      <c r="M15" s="174">
        <f t="shared" ref="M15:M78" si="5">L15/H15</f>
        <v>0.72820941241993875</v>
      </c>
      <c r="N15" s="177">
        <v>0</v>
      </c>
      <c r="O15" s="174">
        <f t="shared" ref="O15:O78" si="6">N15/H15</f>
        <v>0</v>
      </c>
      <c r="P15" s="177">
        <v>0</v>
      </c>
      <c r="Q15" s="174">
        <f t="shared" ref="Q15:Q78" si="7">P15/D15</f>
        <v>0</v>
      </c>
      <c r="R15" s="177">
        <v>88</v>
      </c>
      <c r="S15" s="174">
        <f t="shared" ref="S15:S78" si="8">R15/D15</f>
        <v>2.4343015214384509E-2</v>
      </c>
      <c r="T15" s="175">
        <v>888</v>
      </c>
      <c r="U15" s="174">
        <f t="shared" ref="U15:U78" si="9">T15/D15</f>
        <v>0.24564315352697094</v>
      </c>
      <c r="V15" s="175">
        <v>0</v>
      </c>
      <c r="W15" s="174">
        <f t="shared" ref="W15:W78" si="10">V15/D15</f>
        <v>0</v>
      </c>
      <c r="X15" s="175">
        <v>0</v>
      </c>
      <c r="Y15" s="176">
        <f t="shared" ref="Y15:Y78" si="11">X15/D15</f>
        <v>0</v>
      </c>
    </row>
    <row r="16" spans="1:27" x14ac:dyDescent="0.25">
      <c r="A16" s="178"/>
      <c r="B16" s="177" t="s">
        <v>310</v>
      </c>
      <c r="C16" s="175">
        <v>3205</v>
      </c>
      <c r="D16" s="175">
        <v>3222</v>
      </c>
      <c r="E16" s="174">
        <f t="shared" si="0"/>
        <v>1.0053042121684868</v>
      </c>
      <c r="F16" s="175">
        <v>44</v>
      </c>
      <c r="G16" s="174">
        <f t="shared" si="1"/>
        <v>1.3656114214773432E-2</v>
      </c>
      <c r="H16" s="175">
        <f t="shared" si="2"/>
        <v>3178</v>
      </c>
      <c r="I16" s="196">
        <f t="shared" si="3"/>
        <v>98.63438857852266</v>
      </c>
      <c r="J16" s="177">
        <v>0</v>
      </c>
      <c r="K16" s="174">
        <f t="shared" si="4"/>
        <v>0</v>
      </c>
      <c r="L16" s="175">
        <v>2783</v>
      </c>
      <c r="M16" s="174">
        <f t="shared" si="5"/>
        <v>0.87570799244808051</v>
      </c>
      <c r="N16" s="177">
        <v>5</v>
      </c>
      <c r="O16" s="174">
        <f t="shared" si="6"/>
        <v>1.5733165512901196E-3</v>
      </c>
      <c r="P16" s="177">
        <v>0</v>
      </c>
      <c r="Q16" s="174">
        <f t="shared" si="7"/>
        <v>0</v>
      </c>
      <c r="R16" s="177">
        <v>371</v>
      </c>
      <c r="S16" s="174">
        <f t="shared" si="8"/>
        <v>0.11514587212911236</v>
      </c>
      <c r="T16" s="175">
        <v>19</v>
      </c>
      <c r="U16" s="174">
        <f t="shared" si="9"/>
        <v>5.8969584109248912E-3</v>
      </c>
      <c r="V16" s="175">
        <v>0</v>
      </c>
      <c r="W16" s="174">
        <f t="shared" si="10"/>
        <v>0</v>
      </c>
      <c r="X16" s="175">
        <v>0</v>
      </c>
      <c r="Y16" s="176">
        <f t="shared" si="11"/>
        <v>0</v>
      </c>
    </row>
    <row r="17" spans="1:25" x14ac:dyDescent="0.25">
      <c r="A17" s="178"/>
      <c r="B17" s="177" t="s">
        <v>311</v>
      </c>
      <c r="C17" s="175">
        <v>2518</v>
      </c>
      <c r="D17" s="175">
        <v>2517</v>
      </c>
      <c r="E17" s="174">
        <f t="shared" si="0"/>
        <v>0.99960285941223193</v>
      </c>
      <c r="F17" s="175">
        <v>4</v>
      </c>
      <c r="G17" s="174">
        <f t="shared" si="1"/>
        <v>1.5891934843067143E-3</v>
      </c>
      <c r="H17" s="175">
        <f t="shared" si="2"/>
        <v>2513</v>
      </c>
      <c r="I17" s="196">
        <f t="shared" si="3"/>
        <v>99.841080651569328</v>
      </c>
      <c r="J17" s="177">
        <v>1</v>
      </c>
      <c r="K17" s="174">
        <f t="shared" si="4"/>
        <v>3.9793076004775168E-4</v>
      </c>
      <c r="L17" s="175">
        <v>1674</v>
      </c>
      <c r="M17" s="174">
        <f t="shared" si="5"/>
        <v>0.66613609231993631</v>
      </c>
      <c r="N17" s="177">
        <v>25</v>
      </c>
      <c r="O17" s="174">
        <f t="shared" si="6"/>
        <v>9.9482690011937925E-3</v>
      </c>
      <c r="P17" s="177">
        <v>1</v>
      </c>
      <c r="Q17" s="174">
        <f t="shared" si="7"/>
        <v>3.9729837107667858E-4</v>
      </c>
      <c r="R17" s="177">
        <v>779</v>
      </c>
      <c r="S17" s="174">
        <f t="shared" si="8"/>
        <v>0.30949543106873262</v>
      </c>
      <c r="T17" s="175">
        <v>29</v>
      </c>
      <c r="U17" s="174">
        <f t="shared" si="9"/>
        <v>1.1521652761223678E-2</v>
      </c>
      <c r="V17" s="175">
        <v>4</v>
      </c>
      <c r="W17" s="174">
        <f t="shared" si="10"/>
        <v>1.5891934843067143E-3</v>
      </c>
      <c r="X17" s="175">
        <v>0</v>
      </c>
      <c r="Y17" s="176">
        <f t="shared" si="11"/>
        <v>0</v>
      </c>
    </row>
    <row r="18" spans="1:25" x14ac:dyDescent="0.25">
      <c r="A18" s="184"/>
      <c r="B18" s="181"/>
      <c r="C18" s="179"/>
      <c r="D18" s="179"/>
      <c r="E18" s="180"/>
      <c r="F18" s="179"/>
      <c r="G18" s="180"/>
      <c r="H18" s="179"/>
      <c r="I18" s="197"/>
      <c r="J18" s="181"/>
      <c r="K18" s="180"/>
      <c r="L18" s="179"/>
      <c r="M18" s="180"/>
      <c r="N18" s="181"/>
      <c r="O18" s="180"/>
      <c r="P18" s="181"/>
      <c r="Q18" s="180"/>
      <c r="R18" s="181"/>
      <c r="S18" s="180"/>
      <c r="T18" s="179"/>
      <c r="U18" s="180"/>
      <c r="V18" s="179"/>
      <c r="W18" s="180"/>
      <c r="X18" s="179"/>
      <c r="Y18" s="182"/>
    </row>
    <row r="19" spans="1:25" x14ac:dyDescent="0.25">
      <c r="A19" s="178" t="s">
        <v>312</v>
      </c>
      <c r="B19" s="177" t="s">
        <v>313</v>
      </c>
      <c r="C19" s="173">
        <v>2591</v>
      </c>
      <c r="D19" s="175">
        <v>2585</v>
      </c>
      <c r="E19" s="174">
        <f t="shared" si="0"/>
        <v>0.99768429177923579</v>
      </c>
      <c r="F19" s="175">
        <v>91</v>
      </c>
      <c r="G19" s="174">
        <f t="shared" si="1"/>
        <v>3.5203094777562866E-2</v>
      </c>
      <c r="H19" s="175">
        <f t="shared" si="2"/>
        <v>2494</v>
      </c>
      <c r="I19" s="196">
        <f t="shared" si="3"/>
        <v>96.479690522243715</v>
      </c>
      <c r="J19" s="177">
        <v>1</v>
      </c>
      <c r="K19" s="174">
        <f t="shared" si="4"/>
        <v>4.0096230954290296E-4</v>
      </c>
      <c r="L19" s="175">
        <v>1875</v>
      </c>
      <c r="M19" s="174">
        <f t="shared" si="5"/>
        <v>0.75180433039294303</v>
      </c>
      <c r="N19" s="177">
        <v>1</v>
      </c>
      <c r="O19" s="174">
        <f t="shared" si="6"/>
        <v>4.0096230954290296E-4</v>
      </c>
      <c r="P19" s="177">
        <v>0</v>
      </c>
      <c r="Q19" s="174">
        <f t="shared" si="7"/>
        <v>0</v>
      </c>
      <c r="R19" s="177">
        <v>611</v>
      </c>
      <c r="S19" s="174">
        <f t="shared" si="8"/>
        <v>0.23636363636363636</v>
      </c>
      <c r="T19" s="175">
        <v>1</v>
      </c>
      <c r="U19" s="174">
        <f t="shared" si="9"/>
        <v>3.8684719535783365E-4</v>
      </c>
      <c r="V19" s="175">
        <v>2</v>
      </c>
      <c r="W19" s="174">
        <f t="shared" si="10"/>
        <v>7.7369439071566729E-4</v>
      </c>
      <c r="X19" s="175">
        <v>3</v>
      </c>
      <c r="Y19" s="176">
        <f t="shared" si="11"/>
        <v>1.1605415860735009E-3</v>
      </c>
    </row>
    <row r="20" spans="1:25" x14ac:dyDescent="0.25">
      <c r="A20" s="178"/>
      <c r="B20" s="177" t="s">
        <v>314</v>
      </c>
      <c r="C20" s="173">
        <v>2421</v>
      </c>
      <c r="D20" s="175">
        <v>2432</v>
      </c>
      <c r="E20" s="174">
        <f t="shared" si="0"/>
        <v>1.0045435770342834</v>
      </c>
      <c r="F20" s="175">
        <v>78</v>
      </c>
      <c r="G20" s="174">
        <f t="shared" si="1"/>
        <v>3.2072368421052634E-2</v>
      </c>
      <c r="H20" s="175">
        <f t="shared" si="2"/>
        <v>2354</v>
      </c>
      <c r="I20" s="196">
        <f t="shared" si="3"/>
        <v>96.79276315789474</v>
      </c>
      <c r="J20" s="177">
        <v>1</v>
      </c>
      <c r="K20" s="174">
        <f t="shared" si="4"/>
        <v>4.248088360237893E-4</v>
      </c>
      <c r="L20" s="175">
        <v>1621</v>
      </c>
      <c r="M20" s="174">
        <f t="shared" si="5"/>
        <v>0.68861512319456242</v>
      </c>
      <c r="N20" s="177">
        <v>5</v>
      </c>
      <c r="O20" s="174">
        <f t="shared" si="6"/>
        <v>2.1240441801189465E-3</v>
      </c>
      <c r="P20" s="177">
        <v>0</v>
      </c>
      <c r="Q20" s="174">
        <f t="shared" si="7"/>
        <v>0</v>
      </c>
      <c r="R20" s="177">
        <v>436</v>
      </c>
      <c r="S20" s="174">
        <f t="shared" si="8"/>
        <v>0.17927631578947367</v>
      </c>
      <c r="T20" s="175">
        <v>286</v>
      </c>
      <c r="U20" s="174">
        <f t="shared" si="9"/>
        <v>0.11759868421052631</v>
      </c>
      <c r="V20" s="175">
        <v>0</v>
      </c>
      <c r="W20" s="174">
        <f t="shared" si="10"/>
        <v>0</v>
      </c>
      <c r="X20" s="175">
        <v>5</v>
      </c>
      <c r="Y20" s="176">
        <f t="shared" si="11"/>
        <v>2.0559210526315788E-3</v>
      </c>
    </row>
    <row r="21" spans="1:25" x14ac:dyDescent="0.25">
      <c r="A21" s="178"/>
      <c r="B21" s="177" t="s">
        <v>315</v>
      </c>
      <c r="C21" s="173">
        <v>2390</v>
      </c>
      <c r="D21" s="175">
        <v>2387</v>
      </c>
      <c r="E21" s="174">
        <f t="shared" si="0"/>
        <v>0.99874476987447702</v>
      </c>
      <c r="F21" s="175">
        <v>5</v>
      </c>
      <c r="G21" s="174">
        <f t="shared" si="1"/>
        <v>2.0946795140343527E-3</v>
      </c>
      <c r="H21" s="175">
        <f t="shared" si="2"/>
        <v>2382</v>
      </c>
      <c r="I21" s="196">
        <f t="shared" si="3"/>
        <v>99.79053204859656</v>
      </c>
      <c r="J21" s="177">
        <v>0</v>
      </c>
      <c r="K21" s="174">
        <f t="shared" si="4"/>
        <v>0</v>
      </c>
      <c r="L21" s="175">
        <v>2054</v>
      </c>
      <c r="M21" s="174">
        <f t="shared" si="5"/>
        <v>0.86230058774139373</v>
      </c>
      <c r="N21" s="177">
        <v>1</v>
      </c>
      <c r="O21" s="174">
        <f t="shared" si="6"/>
        <v>4.1981528127623844E-4</v>
      </c>
      <c r="P21" s="177">
        <v>0</v>
      </c>
      <c r="Q21" s="174">
        <f t="shared" si="7"/>
        <v>0</v>
      </c>
      <c r="R21" s="177">
        <v>105</v>
      </c>
      <c r="S21" s="174">
        <f t="shared" si="8"/>
        <v>4.398826979472141E-2</v>
      </c>
      <c r="T21" s="175">
        <v>221</v>
      </c>
      <c r="U21" s="174">
        <f t="shared" si="9"/>
        <v>9.258483452031839E-2</v>
      </c>
      <c r="V21" s="175">
        <v>1</v>
      </c>
      <c r="W21" s="174">
        <f t="shared" si="10"/>
        <v>4.1893590280687055E-4</v>
      </c>
      <c r="X21" s="175">
        <v>0</v>
      </c>
      <c r="Y21" s="176">
        <f t="shared" si="11"/>
        <v>0</v>
      </c>
    </row>
    <row r="22" spans="1:25" x14ac:dyDescent="0.25">
      <c r="A22" s="178"/>
      <c r="B22" s="177" t="s">
        <v>316</v>
      </c>
      <c r="C22" s="173">
        <v>2470</v>
      </c>
      <c r="D22" s="175">
        <v>2480</v>
      </c>
      <c r="E22" s="174">
        <f t="shared" si="0"/>
        <v>1.0040485829959513</v>
      </c>
      <c r="F22" s="175">
        <v>45</v>
      </c>
      <c r="G22" s="174">
        <f t="shared" si="1"/>
        <v>1.8145161290322582E-2</v>
      </c>
      <c r="H22" s="175">
        <f t="shared" si="2"/>
        <v>2435</v>
      </c>
      <c r="I22" s="196">
        <f t="shared" si="3"/>
        <v>98.185483870967744</v>
      </c>
      <c r="J22" s="177">
        <v>2</v>
      </c>
      <c r="K22" s="174">
        <f t="shared" si="4"/>
        <v>8.2135523613963038E-4</v>
      </c>
      <c r="L22" s="175">
        <v>2056</v>
      </c>
      <c r="M22" s="174">
        <f t="shared" si="5"/>
        <v>0.84435318275154003</v>
      </c>
      <c r="N22" s="177">
        <v>3</v>
      </c>
      <c r="O22" s="174">
        <f t="shared" si="6"/>
        <v>1.2320328542094457E-3</v>
      </c>
      <c r="P22" s="177">
        <v>7</v>
      </c>
      <c r="Q22" s="174">
        <f t="shared" si="7"/>
        <v>2.8225806451612902E-3</v>
      </c>
      <c r="R22" s="177">
        <v>152</v>
      </c>
      <c r="S22" s="174">
        <f t="shared" si="8"/>
        <v>6.1290322580645158E-2</v>
      </c>
      <c r="T22" s="175">
        <v>215</v>
      </c>
      <c r="U22" s="174">
        <f t="shared" si="9"/>
        <v>8.669354838709678E-2</v>
      </c>
      <c r="V22" s="175">
        <v>0</v>
      </c>
      <c r="W22" s="174">
        <f t="shared" si="10"/>
        <v>0</v>
      </c>
      <c r="X22" s="175">
        <v>0</v>
      </c>
      <c r="Y22" s="176">
        <f t="shared" si="11"/>
        <v>0</v>
      </c>
    </row>
    <row r="23" spans="1:25" x14ac:dyDescent="0.25">
      <c r="A23" s="178"/>
      <c r="B23" s="177" t="s">
        <v>317</v>
      </c>
      <c r="C23" s="173">
        <v>1892</v>
      </c>
      <c r="D23" s="175">
        <v>1892</v>
      </c>
      <c r="E23" s="174">
        <f t="shared" si="0"/>
        <v>1</v>
      </c>
      <c r="F23" s="175">
        <v>14</v>
      </c>
      <c r="G23" s="174">
        <f t="shared" si="1"/>
        <v>7.3995771670190271E-3</v>
      </c>
      <c r="H23" s="175">
        <f t="shared" si="2"/>
        <v>1878</v>
      </c>
      <c r="I23" s="196">
        <f t="shared" si="3"/>
        <v>99.260042283298091</v>
      </c>
      <c r="J23" s="177">
        <v>0</v>
      </c>
      <c r="K23" s="174">
        <f t="shared" si="4"/>
        <v>0</v>
      </c>
      <c r="L23" s="175">
        <v>1392</v>
      </c>
      <c r="M23" s="174">
        <f t="shared" si="5"/>
        <v>0.74121405750798719</v>
      </c>
      <c r="N23" s="177">
        <v>0</v>
      </c>
      <c r="O23" s="174">
        <f t="shared" si="6"/>
        <v>0</v>
      </c>
      <c r="P23" s="177">
        <v>0</v>
      </c>
      <c r="Q23" s="174">
        <f t="shared" si="7"/>
        <v>0</v>
      </c>
      <c r="R23" s="177">
        <v>215</v>
      </c>
      <c r="S23" s="174">
        <f t="shared" si="8"/>
        <v>0.11363636363636363</v>
      </c>
      <c r="T23" s="175">
        <v>271</v>
      </c>
      <c r="U23" s="174">
        <f t="shared" si="9"/>
        <v>0.14323467230443976</v>
      </c>
      <c r="V23" s="175">
        <v>0</v>
      </c>
      <c r="W23" s="174">
        <f t="shared" si="10"/>
        <v>0</v>
      </c>
      <c r="X23" s="175">
        <v>0</v>
      </c>
      <c r="Y23" s="176">
        <f t="shared" si="11"/>
        <v>0</v>
      </c>
    </row>
    <row r="24" spans="1:25" x14ac:dyDescent="0.25">
      <c r="A24" s="184"/>
      <c r="B24" s="181"/>
      <c r="C24" s="179"/>
      <c r="D24" s="179"/>
      <c r="E24" s="180"/>
      <c r="F24" s="179"/>
      <c r="G24" s="180"/>
      <c r="H24" s="179"/>
      <c r="I24" s="197"/>
      <c r="J24" s="181"/>
      <c r="K24" s="180"/>
      <c r="L24" s="179"/>
      <c r="M24" s="180"/>
      <c r="N24" s="181"/>
      <c r="O24" s="180"/>
      <c r="P24" s="181"/>
      <c r="Q24" s="180"/>
      <c r="R24" s="181"/>
      <c r="S24" s="180"/>
      <c r="T24" s="179"/>
      <c r="U24" s="180"/>
      <c r="V24" s="179"/>
      <c r="W24" s="180"/>
      <c r="X24" s="179"/>
      <c r="Y24" s="182"/>
    </row>
    <row r="25" spans="1:25" x14ac:dyDescent="0.25">
      <c r="A25" s="178" t="s">
        <v>318</v>
      </c>
      <c r="B25" s="177" t="s">
        <v>319</v>
      </c>
      <c r="C25" s="173">
        <f>1795-25-10</f>
        <v>1760</v>
      </c>
      <c r="D25" s="175">
        <v>1786</v>
      </c>
      <c r="E25" s="174">
        <f t="shared" si="0"/>
        <v>1.0147727272727274</v>
      </c>
      <c r="F25" s="175">
        <v>77</v>
      </c>
      <c r="G25" s="174">
        <f t="shared" si="1"/>
        <v>4.3113101903695411E-2</v>
      </c>
      <c r="H25" s="175">
        <f t="shared" si="2"/>
        <v>1709</v>
      </c>
      <c r="I25" s="196">
        <f t="shared" si="3"/>
        <v>95.688689809630461</v>
      </c>
      <c r="J25" s="177">
        <v>0</v>
      </c>
      <c r="K25" s="174">
        <f t="shared" si="4"/>
        <v>0</v>
      </c>
      <c r="L25" s="175">
        <v>1224</v>
      </c>
      <c r="M25" s="174">
        <f t="shared" si="5"/>
        <v>0.7162083089526039</v>
      </c>
      <c r="N25" s="177">
        <v>24</v>
      </c>
      <c r="O25" s="174">
        <f t="shared" si="6"/>
        <v>1.4043300175541252E-2</v>
      </c>
      <c r="P25" s="177">
        <v>70</v>
      </c>
      <c r="Q25" s="174">
        <f t="shared" si="7"/>
        <v>3.9193729003359462E-2</v>
      </c>
      <c r="R25" s="177">
        <v>238</v>
      </c>
      <c r="S25" s="174">
        <f t="shared" si="8"/>
        <v>0.13325867861142218</v>
      </c>
      <c r="T25" s="175">
        <v>153</v>
      </c>
      <c r="U25" s="174">
        <f t="shared" si="9"/>
        <v>8.5666293393057105E-2</v>
      </c>
      <c r="V25" s="175">
        <v>0</v>
      </c>
      <c r="W25" s="174">
        <f t="shared" si="10"/>
        <v>0</v>
      </c>
      <c r="X25" s="175">
        <v>0</v>
      </c>
      <c r="Y25" s="176">
        <f t="shared" si="11"/>
        <v>0</v>
      </c>
    </row>
    <row r="26" spans="1:25" x14ac:dyDescent="0.25">
      <c r="A26" s="178"/>
      <c r="B26" s="177" t="s">
        <v>320</v>
      </c>
      <c r="C26" s="173">
        <v>2671</v>
      </c>
      <c r="D26" s="175">
        <v>2670</v>
      </c>
      <c r="E26" s="174">
        <f t="shared" si="0"/>
        <v>0.99962560838637216</v>
      </c>
      <c r="F26" s="175">
        <v>61</v>
      </c>
      <c r="G26" s="174">
        <f t="shared" si="1"/>
        <v>2.2846441947565542E-2</v>
      </c>
      <c r="H26" s="175">
        <f t="shared" si="2"/>
        <v>2609</v>
      </c>
      <c r="I26" s="196">
        <f t="shared" si="3"/>
        <v>97.715355805243448</v>
      </c>
      <c r="J26" s="177">
        <v>0</v>
      </c>
      <c r="K26" s="174">
        <f t="shared" si="4"/>
        <v>0</v>
      </c>
      <c r="L26" s="175">
        <v>2034</v>
      </c>
      <c r="M26" s="174">
        <f t="shared" si="5"/>
        <v>0.77960904561134536</v>
      </c>
      <c r="N26" s="177">
        <v>17</v>
      </c>
      <c r="O26" s="174">
        <f t="shared" si="6"/>
        <v>6.5159064775776156E-3</v>
      </c>
      <c r="P26" s="177">
        <v>0</v>
      </c>
      <c r="Q26" s="174">
        <f t="shared" si="7"/>
        <v>0</v>
      </c>
      <c r="R26" s="177">
        <v>554</v>
      </c>
      <c r="S26" s="174">
        <f t="shared" si="8"/>
        <v>0.20749063670411985</v>
      </c>
      <c r="T26" s="175">
        <v>2</v>
      </c>
      <c r="U26" s="174">
        <f t="shared" si="9"/>
        <v>7.4906367041198505E-4</v>
      </c>
      <c r="V26" s="175">
        <v>2</v>
      </c>
      <c r="W26" s="174">
        <f t="shared" si="10"/>
        <v>7.4906367041198505E-4</v>
      </c>
      <c r="X26" s="175">
        <v>0</v>
      </c>
      <c r="Y26" s="176">
        <f t="shared" si="11"/>
        <v>0</v>
      </c>
    </row>
    <row r="27" spans="1:25" x14ac:dyDescent="0.25">
      <c r="A27" s="178"/>
      <c r="B27" s="177" t="s">
        <v>321</v>
      </c>
      <c r="C27" s="173">
        <v>2332</v>
      </c>
      <c r="D27" s="175">
        <v>2322</v>
      </c>
      <c r="E27" s="174">
        <f t="shared" si="0"/>
        <v>0.99571183533447682</v>
      </c>
      <c r="F27" s="175">
        <v>11</v>
      </c>
      <c r="G27" s="174">
        <f t="shared" si="1"/>
        <v>4.7372954349698534E-3</v>
      </c>
      <c r="H27" s="175">
        <f t="shared" si="2"/>
        <v>2311</v>
      </c>
      <c r="I27" s="196">
        <f t="shared" si="3"/>
        <v>99.526270456503013</v>
      </c>
      <c r="J27" s="177">
        <v>0</v>
      </c>
      <c r="K27" s="174">
        <f t="shared" si="4"/>
        <v>0</v>
      </c>
      <c r="L27" s="175">
        <v>1810</v>
      </c>
      <c r="M27" s="174">
        <f t="shared" si="5"/>
        <v>0.78321073128515795</v>
      </c>
      <c r="N27" s="177">
        <v>3</v>
      </c>
      <c r="O27" s="174">
        <f t="shared" si="6"/>
        <v>1.2981393336218088E-3</v>
      </c>
      <c r="P27" s="177">
        <v>133</v>
      </c>
      <c r="Q27" s="174">
        <f t="shared" si="7"/>
        <v>5.7278208440999137E-2</v>
      </c>
      <c r="R27" s="177">
        <v>250</v>
      </c>
      <c r="S27" s="174">
        <f t="shared" si="8"/>
        <v>0.10766580534022395</v>
      </c>
      <c r="T27" s="175">
        <v>114</v>
      </c>
      <c r="U27" s="174">
        <f t="shared" si="9"/>
        <v>4.909560723514212E-2</v>
      </c>
      <c r="V27" s="175">
        <v>1</v>
      </c>
      <c r="W27" s="174">
        <f t="shared" si="10"/>
        <v>4.3066322136089578E-4</v>
      </c>
      <c r="X27" s="175">
        <v>0</v>
      </c>
      <c r="Y27" s="176">
        <f t="shared" si="11"/>
        <v>0</v>
      </c>
    </row>
    <row r="28" spans="1:25" x14ac:dyDescent="0.25">
      <c r="A28" s="178"/>
      <c r="B28" s="177" t="s">
        <v>322</v>
      </c>
      <c r="C28" s="173">
        <v>2301</v>
      </c>
      <c r="D28" s="175">
        <v>2293</v>
      </c>
      <c r="E28" s="174">
        <f t="shared" si="0"/>
        <v>0.99652325076053894</v>
      </c>
      <c r="F28" s="175">
        <v>0</v>
      </c>
      <c r="G28" s="174">
        <f t="shared" si="1"/>
        <v>0</v>
      </c>
      <c r="H28" s="175">
        <f t="shared" si="2"/>
        <v>2293</v>
      </c>
      <c r="I28" s="196">
        <f t="shared" si="3"/>
        <v>100</v>
      </c>
      <c r="J28" s="177">
        <v>1</v>
      </c>
      <c r="K28" s="174">
        <f t="shared" si="4"/>
        <v>4.3610989969472308E-4</v>
      </c>
      <c r="L28" s="175">
        <v>1868</v>
      </c>
      <c r="M28" s="174">
        <f t="shared" si="5"/>
        <v>0.81465329262974273</v>
      </c>
      <c r="N28" s="177">
        <v>11</v>
      </c>
      <c r="O28" s="174">
        <f t="shared" si="6"/>
        <v>4.7972088966419541E-3</v>
      </c>
      <c r="P28" s="177">
        <v>4</v>
      </c>
      <c r="Q28" s="174">
        <f t="shared" si="7"/>
        <v>1.7444395987788923E-3</v>
      </c>
      <c r="R28" s="177">
        <v>297</v>
      </c>
      <c r="S28" s="174">
        <f t="shared" si="8"/>
        <v>0.12952464020933274</v>
      </c>
      <c r="T28" s="175">
        <v>112</v>
      </c>
      <c r="U28" s="174">
        <f t="shared" si="9"/>
        <v>4.8844308765808982E-2</v>
      </c>
      <c r="V28" s="175">
        <v>0</v>
      </c>
      <c r="W28" s="174">
        <f t="shared" si="10"/>
        <v>0</v>
      </c>
      <c r="X28" s="175">
        <v>0</v>
      </c>
      <c r="Y28" s="176">
        <f t="shared" si="11"/>
        <v>0</v>
      </c>
    </row>
    <row r="29" spans="1:25" x14ac:dyDescent="0.25">
      <c r="A29" s="178"/>
      <c r="B29" s="177" t="s">
        <v>323</v>
      </c>
      <c r="C29" s="173">
        <v>1696</v>
      </c>
      <c r="D29" s="175">
        <v>1694</v>
      </c>
      <c r="E29" s="174">
        <f t="shared" si="0"/>
        <v>0.99882075471698117</v>
      </c>
      <c r="F29" s="175">
        <v>35</v>
      </c>
      <c r="G29" s="174">
        <f t="shared" si="1"/>
        <v>2.0661157024793389E-2</v>
      </c>
      <c r="H29" s="175">
        <f t="shared" si="2"/>
        <v>1659</v>
      </c>
      <c r="I29" s="196">
        <f t="shared" si="3"/>
        <v>97.933884297520663</v>
      </c>
      <c r="J29" s="177">
        <v>0</v>
      </c>
      <c r="K29" s="174">
        <f t="shared" si="4"/>
        <v>0</v>
      </c>
      <c r="L29" s="175">
        <v>1079</v>
      </c>
      <c r="M29" s="174">
        <f t="shared" si="5"/>
        <v>0.6503918022905365</v>
      </c>
      <c r="N29" s="177">
        <v>6</v>
      </c>
      <c r="O29" s="174">
        <f t="shared" si="6"/>
        <v>3.616636528028933E-3</v>
      </c>
      <c r="P29" s="177">
        <v>8</v>
      </c>
      <c r="Q29" s="174">
        <f t="shared" si="7"/>
        <v>4.7225501770956314E-3</v>
      </c>
      <c r="R29" s="177">
        <v>421</v>
      </c>
      <c r="S29" s="174">
        <f t="shared" si="8"/>
        <v>0.24852420306965761</v>
      </c>
      <c r="T29" s="175">
        <v>139</v>
      </c>
      <c r="U29" s="174">
        <f t="shared" si="9"/>
        <v>8.2054309327036598E-2</v>
      </c>
      <c r="V29" s="175">
        <v>5</v>
      </c>
      <c r="W29" s="174">
        <f t="shared" si="10"/>
        <v>2.9515938606847697E-3</v>
      </c>
      <c r="X29" s="175">
        <v>1</v>
      </c>
      <c r="Y29" s="176">
        <f t="shared" si="11"/>
        <v>5.9031877213695393E-4</v>
      </c>
    </row>
    <row r="30" spans="1:25" x14ac:dyDescent="0.25">
      <c r="A30" s="184"/>
      <c r="B30" s="181"/>
      <c r="C30" s="183"/>
      <c r="D30" s="179"/>
      <c r="E30" s="180"/>
      <c r="F30" s="179"/>
      <c r="G30" s="180"/>
      <c r="H30" s="179"/>
      <c r="I30" s="197"/>
      <c r="J30" s="181"/>
      <c r="K30" s="180"/>
      <c r="L30" s="179"/>
      <c r="M30" s="180"/>
      <c r="N30" s="181"/>
      <c r="O30" s="180"/>
      <c r="P30" s="181"/>
      <c r="Q30" s="180"/>
      <c r="R30" s="181"/>
      <c r="S30" s="180"/>
      <c r="T30" s="179"/>
      <c r="U30" s="180"/>
      <c r="V30" s="179"/>
      <c r="W30" s="180"/>
      <c r="X30" s="179"/>
      <c r="Y30" s="182"/>
    </row>
    <row r="31" spans="1:25" x14ac:dyDescent="0.25">
      <c r="A31" s="178" t="s">
        <v>324</v>
      </c>
      <c r="B31" s="177" t="s">
        <v>325</v>
      </c>
      <c r="C31" s="175">
        <v>3201</v>
      </c>
      <c r="D31" s="175">
        <v>3196</v>
      </c>
      <c r="E31" s="174">
        <f t="shared" si="0"/>
        <v>0.99843798812870976</v>
      </c>
      <c r="F31" s="175">
        <v>7</v>
      </c>
      <c r="G31" s="174">
        <f t="shared" si="1"/>
        <v>2.1902377972465581E-3</v>
      </c>
      <c r="H31" s="175">
        <f t="shared" si="2"/>
        <v>3189</v>
      </c>
      <c r="I31" s="196">
        <f t="shared" si="3"/>
        <v>99.780976220275349</v>
      </c>
      <c r="J31" s="177">
        <v>2</v>
      </c>
      <c r="K31" s="174">
        <f t="shared" si="4"/>
        <v>6.2715584822828471E-4</v>
      </c>
      <c r="L31" s="175">
        <v>3091</v>
      </c>
      <c r="M31" s="174">
        <f t="shared" si="5"/>
        <v>0.96926936343681402</v>
      </c>
      <c r="N31" s="177">
        <v>0</v>
      </c>
      <c r="O31" s="174">
        <f t="shared" si="6"/>
        <v>0</v>
      </c>
      <c r="P31" s="177">
        <v>2</v>
      </c>
      <c r="Q31" s="174">
        <f t="shared" si="7"/>
        <v>6.2578222778473093E-4</v>
      </c>
      <c r="R31" s="177">
        <v>1</v>
      </c>
      <c r="S31" s="174">
        <f t="shared" si="8"/>
        <v>3.1289111389236547E-4</v>
      </c>
      <c r="T31" s="175">
        <v>93</v>
      </c>
      <c r="U31" s="174">
        <f t="shared" si="9"/>
        <v>2.9098873591989989E-2</v>
      </c>
      <c r="V31" s="175">
        <v>0</v>
      </c>
      <c r="W31" s="174">
        <f t="shared" si="10"/>
        <v>0</v>
      </c>
      <c r="X31" s="175">
        <v>0</v>
      </c>
      <c r="Y31" s="176">
        <f t="shared" si="11"/>
        <v>0</v>
      </c>
    </row>
    <row r="32" spans="1:25" x14ac:dyDescent="0.25">
      <c r="A32" s="178"/>
      <c r="B32" s="177" t="s">
        <v>326</v>
      </c>
      <c r="C32" s="175">
        <v>3222</v>
      </c>
      <c r="D32" s="175">
        <v>3165</v>
      </c>
      <c r="E32" s="174">
        <f t="shared" si="0"/>
        <v>0.98230912476722532</v>
      </c>
      <c r="F32" s="175">
        <v>0</v>
      </c>
      <c r="G32" s="174">
        <f t="shared" si="1"/>
        <v>0</v>
      </c>
      <c r="H32" s="175">
        <f t="shared" si="2"/>
        <v>3165</v>
      </c>
      <c r="I32" s="196">
        <f t="shared" si="3"/>
        <v>100</v>
      </c>
      <c r="J32" s="177">
        <v>1</v>
      </c>
      <c r="K32" s="174">
        <f t="shared" si="4"/>
        <v>3.1595576619273299E-4</v>
      </c>
      <c r="L32" s="175">
        <v>3162</v>
      </c>
      <c r="M32" s="174">
        <f t="shared" si="5"/>
        <v>0.99905213270142179</v>
      </c>
      <c r="N32" s="177">
        <v>0</v>
      </c>
      <c r="O32" s="174">
        <f t="shared" si="6"/>
        <v>0</v>
      </c>
      <c r="P32" s="177">
        <v>0</v>
      </c>
      <c r="Q32" s="174">
        <f t="shared" si="7"/>
        <v>0</v>
      </c>
      <c r="R32" s="177">
        <v>0</v>
      </c>
      <c r="S32" s="174">
        <f t="shared" si="8"/>
        <v>0</v>
      </c>
      <c r="T32" s="175">
        <v>0</v>
      </c>
      <c r="U32" s="174">
        <f t="shared" si="9"/>
        <v>0</v>
      </c>
      <c r="V32" s="175">
        <v>0</v>
      </c>
      <c r="W32" s="174">
        <f t="shared" si="10"/>
        <v>0</v>
      </c>
      <c r="X32" s="175">
        <v>2</v>
      </c>
      <c r="Y32" s="176">
        <f t="shared" si="11"/>
        <v>6.3191153238546598E-4</v>
      </c>
    </row>
    <row r="33" spans="1:25" x14ac:dyDescent="0.25">
      <c r="A33" s="178"/>
      <c r="B33" s="177" t="s">
        <v>327</v>
      </c>
      <c r="C33" s="175">
        <v>2020</v>
      </c>
      <c r="D33" s="175">
        <v>2014</v>
      </c>
      <c r="E33" s="174">
        <f t="shared" si="0"/>
        <v>0.99702970297029703</v>
      </c>
      <c r="F33" s="175">
        <v>0</v>
      </c>
      <c r="G33" s="174">
        <f t="shared" si="1"/>
        <v>0</v>
      </c>
      <c r="H33" s="175">
        <f t="shared" si="2"/>
        <v>2014</v>
      </c>
      <c r="I33" s="196">
        <f t="shared" si="3"/>
        <v>100</v>
      </c>
      <c r="J33" s="177">
        <v>0</v>
      </c>
      <c r="K33" s="174">
        <f t="shared" si="4"/>
        <v>0</v>
      </c>
      <c r="L33" s="175">
        <v>2004</v>
      </c>
      <c r="M33" s="174">
        <f t="shared" si="5"/>
        <v>0.9950347567030785</v>
      </c>
      <c r="N33" s="177">
        <v>1</v>
      </c>
      <c r="O33" s="174">
        <f t="shared" si="6"/>
        <v>4.965243296921549E-4</v>
      </c>
      <c r="P33" s="177">
        <v>3</v>
      </c>
      <c r="Q33" s="174">
        <f t="shared" si="7"/>
        <v>1.4895729890764648E-3</v>
      </c>
      <c r="R33" s="177">
        <v>1</v>
      </c>
      <c r="S33" s="174">
        <f t="shared" si="8"/>
        <v>4.965243296921549E-4</v>
      </c>
      <c r="T33" s="175">
        <v>3</v>
      </c>
      <c r="U33" s="174">
        <f t="shared" si="9"/>
        <v>1.4895729890764648E-3</v>
      </c>
      <c r="V33" s="175">
        <v>0</v>
      </c>
      <c r="W33" s="174">
        <f t="shared" si="10"/>
        <v>0</v>
      </c>
      <c r="X33" s="175">
        <v>2</v>
      </c>
      <c r="Y33" s="176">
        <f t="shared" si="11"/>
        <v>9.930486593843098E-4</v>
      </c>
    </row>
    <row r="34" spans="1:25" x14ac:dyDescent="0.25">
      <c r="A34" s="178"/>
      <c r="B34" s="177" t="s">
        <v>328</v>
      </c>
      <c r="C34" s="175">
        <v>1493</v>
      </c>
      <c r="D34" s="175">
        <v>1493</v>
      </c>
      <c r="E34" s="174">
        <f t="shared" si="0"/>
        <v>1</v>
      </c>
      <c r="F34" s="175">
        <v>0</v>
      </c>
      <c r="G34" s="174">
        <f t="shared" si="1"/>
        <v>0</v>
      </c>
      <c r="H34" s="175">
        <f t="shared" si="2"/>
        <v>1493</v>
      </c>
      <c r="I34" s="196">
        <f t="shared" si="3"/>
        <v>100</v>
      </c>
      <c r="J34" s="177">
        <v>1</v>
      </c>
      <c r="K34" s="174">
        <f t="shared" si="4"/>
        <v>6.6979236436704619E-4</v>
      </c>
      <c r="L34" s="175">
        <v>1488</v>
      </c>
      <c r="M34" s="174">
        <f t="shared" si="5"/>
        <v>0.99665103817816481</v>
      </c>
      <c r="N34" s="177">
        <v>2</v>
      </c>
      <c r="O34" s="174">
        <f t="shared" si="6"/>
        <v>1.3395847287340924E-3</v>
      </c>
      <c r="P34" s="177">
        <v>0</v>
      </c>
      <c r="Q34" s="174">
        <f t="shared" si="7"/>
        <v>0</v>
      </c>
      <c r="R34" s="177">
        <v>1</v>
      </c>
      <c r="S34" s="174">
        <f t="shared" si="8"/>
        <v>6.6979236436704619E-4</v>
      </c>
      <c r="T34" s="175">
        <v>0</v>
      </c>
      <c r="U34" s="174">
        <f t="shared" si="9"/>
        <v>0</v>
      </c>
      <c r="V34" s="175">
        <v>0</v>
      </c>
      <c r="W34" s="174">
        <f t="shared" si="10"/>
        <v>0</v>
      </c>
      <c r="X34" s="175">
        <v>1</v>
      </c>
      <c r="Y34" s="176">
        <f t="shared" si="11"/>
        <v>6.6979236436704619E-4</v>
      </c>
    </row>
    <row r="35" spans="1:25" x14ac:dyDescent="0.25">
      <c r="A35" s="178"/>
      <c r="B35" s="177" t="s">
        <v>329</v>
      </c>
      <c r="C35" s="175">
        <v>2966</v>
      </c>
      <c r="D35" s="175">
        <v>2966</v>
      </c>
      <c r="E35" s="174">
        <f t="shared" si="0"/>
        <v>1</v>
      </c>
      <c r="F35" s="175">
        <v>40</v>
      </c>
      <c r="G35" s="174">
        <f t="shared" si="1"/>
        <v>1.3486176668914362E-2</v>
      </c>
      <c r="H35" s="175">
        <f t="shared" si="2"/>
        <v>2926</v>
      </c>
      <c r="I35" s="196">
        <f t="shared" si="3"/>
        <v>98.651382333108558</v>
      </c>
      <c r="J35" s="177">
        <v>1</v>
      </c>
      <c r="K35" s="174">
        <f t="shared" si="4"/>
        <v>3.4176349965823653E-4</v>
      </c>
      <c r="L35" s="175">
        <v>2921</v>
      </c>
      <c r="M35" s="174">
        <f t="shared" si="5"/>
        <v>0.99829118250170878</v>
      </c>
      <c r="N35" s="177">
        <v>0</v>
      </c>
      <c r="O35" s="174">
        <f t="shared" si="6"/>
        <v>0</v>
      </c>
      <c r="P35" s="177">
        <v>0</v>
      </c>
      <c r="Q35" s="174">
        <f t="shared" si="7"/>
        <v>0</v>
      </c>
      <c r="R35" s="177">
        <v>2</v>
      </c>
      <c r="S35" s="174">
        <f t="shared" si="8"/>
        <v>6.7430883344571813E-4</v>
      </c>
      <c r="T35" s="175">
        <v>1</v>
      </c>
      <c r="U35" s="174">
        <f t="shared" si="9"/>
        <v>3.3715441672285906E-4</v>
      </c>
      <c r="V35" s="175">
        <v>0</v>
      </c>
      <c r="W35" s="174">
        <f t="shared" si="10"/>
        <v>0</v>
      </c>
      <c r="X35" s="175">
        <v>1</v>
      </c>
      <c r="Y35" s="176">
        <f t="shared" si="11"/>
        <v>3.3715441672285906E-4</v>
      </c>
    </row>
    <row r="36" spans="1:25" x14ac:dyDescent="0.25">
      <c r="A36" s="178"/>
      <c r="B36" s="177" t="s">
        <v>330</v>
      </c>
      <c r="C36" s="175">
        <v>2777</v>
      </c>
      <c r="D36" s="175">
        <v>2751</v>
      </c>
      <c r="E36" s="174">
        <f t="shared" si="0"/>
        <v>0.99063737846597044</v>
      </c>
      <c r="F36" s="175">
        <v>40</v>
      </c>
      <c r="G36" s="174">
        <f t="shared" si="1"/>
        <v>1.4540167211922937E-2</v>
      </c>
      <c r="H36" s="175">
        <f t="shared" si="2"/>
        <v>2711</v>
      </c>
      <c r="I36" s="196">
        <f t="shared" si="3"/>
        <v>98.545983278807711</v>
      </c>
      <c r="J36" s="177">
        <v>0</v>
      </c>
      <c r="K36" s="174">
        <f t="shared" si="4"/>
        <v>0</v>
      </c>
      <c r="L36" s="175">
        <v>2697</v>
      </c>
      <c r="M36" s="174">
        <f t="shared" si="5"/>
        <v>0.99483585392843965</v>
      </c>
      <c r="N36" s="177">
        <v>4</v>
      </c>
      <c r="O36" s="174">
        <f t="shared" si="6"/>
        <v>1.4754703061600886E-3</v>
      </c>
      <c r="P36" s="177">
        <v>3</v>
      </c>
      <c r="Q36" s="174">
        <f t="shared" si="7"/>
        <v>1.0905125408942203E-3</v>
      </c>
      <c r="R36" s="177">
        <v>2</v>
      </c>
      <c r="S36" s="174">
        <f t="shared" si="8"/>
        <v>7.2700836059614682E-4</v>
      </c>
      <c r="T36" s="175">
        <v>0</v>
      </c>
      <c r="U36" s="174">
        <f t="shared" si="9"/>
        <v>0</v>
      </c>
      <c r="V36" s="175">
        <v>2</v>
      </c>
      <c r="W36" s="174">
        <f t="shared" si="10"/>
        <v>7.2700836059614682E-4</v>
      </c>
      <c r="X36" s="175">
        <v>3</v>
      </c>
      <c r="Y36" s="176">
        <f t="shared" si="11"/>
        <v>1.0905125408942203E-3</v>
      </c>
    </row>
    <row r="37" spans="1:25" x14ac:dyDescent="0.25">
      <c r="A37" s="184"/>
      <c r="B37" s="181"/>
      <c r="C37" s="179"/>
      <c r="D37" s="179"/>
      <c r="E37" s="180"/>
      <c r="F37" s="179"/>
      <c r="G37" s="180"/>
      <c r="H37" s="179"/>
      <c r="I37" s="197"/>
      <c r="J37" s="181"/>
      <c r="K37" s="180"/>
      <c r="L37" s="179"/>
      <c r="M37" s="180"/>
      <c r="N37" s="181"/>
      <c r="O37" s="180"/>
      <c r="P37" s="181"/>
      <c r="Q37" s="180"/>
      <c r="R37" s="181"/>
      <c r="S37" s="180"/>
      <c r="T37" s="179"/>
      <c r="U37" s="180"/>
      <c r="V37" s="179"/>
      <c r="W37" s="180"/>
      <c r="X37" s="179"/>
      <c r="Y37" s="182"/>
    </row>
    <row r="38" spans="1:25" x14ac:dyDescent="0.25">
      <c r="A38" s="178" t="s">
        <v>331</v>
      </c>
      <c r="B38" s="177" t="s">
        <v>332</v>
      </c>
      <c r="C38" s="175">
        <f>1977+13</f>
        <v>1990</v>
      </c>
      <c r="D38" s="175">
        <v>1990</v>
      </c>
      <c r="E38" s="174">
        <f t="shared" si="0"/>
        <v>1</v>
      </c>
      <c r="F38" s="175">
        <v>19</v>
      </c>
      <c r="G38" s="174">
        <f t="shared" si="1"/>
        <v>9.5477386934673374E-3</v>
      </c>
      <c r="H38" s="175">
        <f t="shared" si="2"/>
        <v>1971</v>
      </c>
      <c r="I38" s="196">
        <f t="shared" si="3"/>
        <v>99.045226130653262</v>
      </c>
      <c r="J38" s="177">
        <v>0</v>
      </c>
      <c r="K38" s="174">
        <f t="shared" si="4"/>
        <v>0</v>
      </c>
      <c r="L38" s="175">
        <v>1490</v>
      </c>
      <c r="M38" s="174">
        <f t="shared" si="5"/>
        <v>0.7559614408929477</v>
      </c>
      <c r="N38" s="177">
        <v>0</v>
      </c>
      <c r="O38" s="174">
        <f t="shared" si="6"/>
        <v>0</v>
      </c>
      <c r="P38" s="177">
        <v>27</v>
      </c>
      <c r="Q38" s="174">
        <f t="shared" si="7"/>
        <v>1.3567839195979899E-2</v>
      </c>
      <c r="R38" s="177">
        <v>193</v>
      </c>
      <c r="S38" s="174">
        <f t="shared" si="8"/>
        <v>9.6984924623115573E-2</v>
      </c>
      <c r="T38" s="175">
        <v>261</v>
      </c>
      <c r="U38" s="174">
        <f t="shared" si="9"/>
        <v>0.13115577889447236</v>
      </c>
      <c r="V38" s="175">
        <v>0</v>
      </c>
      <c r="W38" s="174">
        <f t="shared" si="10"/>
        <v>0</v>
      </c>
      <c r="X38" s="175">
        <v>0</v>
      </c>
      <c r="Y38" s="176">
        <f t="shared" si="11"/>
        <v>0</v>
      </c>
    </row>
    <row r="39" spans="1:25" x14ac:dyDescent="0.25">
      <c r="A39" s="178"/>
      <c r="B39" s="177" t="s">
        <v>333</v>
      </c>
      <c r="C39" s="175">
        <v>1831</v>
      </c>
      <c r="D39" s="175">
        <v>1831</v>
      </c>
      <c r="E39" s="174">
        <f t="shared" si="0"/>
        <v>1</v>
      </c>
      <c r="F39" s="175">
        <v>10</v>
      </c>
      <c r="G39" s="174">
        <f t="shared" si="1"/>
        <v>5.4614964500273077E-3</v>
      </c>
      <c r="H39" s="175">
        <f t="shared" si="2"/>
        <v>1821</v>
      </c>
      <c r="I39" s="196">
        <f t="shared" si="3"/>
        <v>99.453850354997272</v>
      </c>
      <c r="J39" s="177">
        <v>0</v>
      </c>
      <c r="K39" s="174">
        <f t="shared" si="4"/>
        <v>0</v>
      </c>
      <c r="L39" s="175">
        <v>1531</v>
      </c>
      <c r="M39" s="174">
        <f t="shared" si="5"/>
        <v>0.84074684239428887</v>
      </c>
      <c r="N39" s="177">
        <v>0</v>
      </c>
      <c r="O39" s="174">
        <f t="shared" si="6"/>
        <v>0</v>
      </c>
      <c r="P39" s="177">
        <v>8</v>
      </c>
      <c r="Q39" s="174">
        <f t="shared" si="7"/>
        <v>4.3691971600218456E-3</v>
      </c>
      <c r="R39" s="177">
        <v>175</v>
      </c>
      <c r="S39" s="174">
        <f t="shared" si="8"/>
        <v>9.5576187875477878E-2</v>
      </c>
      <c r="T39" s="175">
        <v>107</v>
      </c>
      <c r="U39" s="174">
        <f t="shared" si="9"/>
        <v>5.8438012015292189E-2</v>
      </c>
      <c r="V39" s="175">
        <v>0</v>
      </c>
      <c r="W39" s="174">
        <f t="shared" si="10"/>
        <v>0</v>
      </c>
      <c r="X39" s="175">
        <v>0</v>
      </c>
      <c r="Y39" s="176">
        <f t="shared" si="11"/>
        <v>0</v>
      </c>
    </row>
    <row r="40" spans="1:25" x14ac:dyDescent="0.25">
      <c r="A40" s="178"/>
      <c r="B40" s="177" t="s">
        <v>334</v>
      </c>
      <c r="C40" s="175">
        <f>1420+13</f>
        <v>1433</v>
      </c>
      <c r="D40" s="175">
        <v>1433</v>
      </c>
      <c r="E40" s="174">
        <f t="shared" si="0"/>
        <v>1</v>
      </c>
      <c r="F40" s="175">
        <v>91</v>
      </c>
      <c r="G40" s="174">
        <f t="shared" si="1"/>
        <v>6.3503140265177949E-2</v>
      </c>
      <c r="H40" s="175">
        <f t="shared" si="2"/>
        <v>1342</v>
      </c>
      <c r="I40" s="196">
        <f t="shared" si="3"/>
        <v>93.649685973482207</v>
      </c>
      <c r="J40" s="177">
        <v>0</v>
      </c>
      <c r="K40" s="174">
        <f t="shared" si="4"/>
        <v>0</v>
      </c>
      <c r="L40" s="175">
        <v>1233</v>
      </c>
      <c r="M40" s="174">
        <f t="shared" si="5"/>
        <v>0.91877794336810725</v>
      </c>
      <c r="N40" s="177">
        <v>0</v>
      </c>
      <c r="O40" s="174">
        <f t="shared" si="6"/>
        <v>0</v>
      </c>
      <c r="P40" s="177">
        <v>0</v>
      </c>
      <c r="Q40" s="174">
        <f t="shared" si="7"/>
        <v>0</v>
      </c>
      <c r="R40" s="177">
        <v>109</v>
      </c>
      <c r="S40" s="174">
        <f t="shared" si="8"/>
        <v>7.6064200976971391E-2</v>
      </c>
      <c r="T40" s="175">
        <v>0</v>
      </c>
      <c r="U40" s="174">
        <f t="shared" si="9"/>
        <v>0</v>
      </c>
      <c r="V40" s="175">
        <v>0</v>
      </c>
      <c r="W40" s="174">
        <f t="shared" si="10"/>
        <v>0</v>
      </c>
      <c r="X40" s="175">
        <v>0</v>
      </c>
      <c r="Y40" s="176">
        <f t="shared" si="11"/>
        <v>0</v>
      </c>
    </row>
    <row r="41" spans="1:25" x14ac:dyDescent="0.25">
      <c r="A41" s="178"/>
      <c r="B41" s="177" t="s">
        <v>335</v>
      </c>
      <c r="C41" s="175">
        <f>2631+5</f>
        <v>2636</v>
      </c>
      <c r="D41" s="175">
        <v>2636</v>
      </c>
      <c r="E41" s="174">
        <f t="shared" si="0"/>
        <v>1</v>
      </c>
      <c r="F41" s="175">
        <v>14</v>
      </c>
      <c r="G41" s="174">
        <f t="shared" si="1"/>
        <v>5.3110773899848257E-3</v>
      </c>
      <c r="H41" s="175">
        <f t="shared" si="2"/>
        <v>2622</v>
      </c>
      <c r="I41" s="196">
        <f t="shared" si="3"/>
        <v>99.468892261001514</v>
      </c>
      <c r="J41" s="177">
        <v>0</v>
      </c>
      <c r="K41" s="174">
        <f t="shared" si="4"/>
        <v>0</v>
      </c>
      <c r="L41" s="175">
        <v>2036</v>
      </c>
      <c r="M41" s="174">
        <f t="shared" si="5"/>
        <v>0.77650648360030516</v>
      </c>
      <c r="N41" s="177">
        <v>0</v>
      </c>
      <c r="O41" s="174">
        <f t="shared" si="6"/>
        <v>0</v>
      </c>
      <c r="P41" s="177">
        <v>15</v>
      </c>
      <c r="Q41" s="174">
        <f t="shared" si="7"/>
        <v>5.6904400606980271E-3</v>
      </c>
      <c r="R41" s="177">
        <v>361</v>
      </c>
      <c r="S41" s="174">
        <f t="shared" si="8"/>
        <v>0.13694992412746584</v>
      </c>
      <c r="T41" s="175">
        <v>210</v>
      </c>
      <c r="U41" s="174">
        <f t="shared" si="9"/>
        <v>7.9666160849772377E-2</v>
      </c>
      <c r="V41" s="175">
        <v>0</v>
      </c>
      <c r="W41" s="174">
        <f t="shared" si="10"/>
        <v>0</v>
      </c>
      <c r="X41" s="175">
        <v>0</v>
      </c>
      <c r="Y41" s="176">
        <f t="shared" si="11"/>
        <v>0</v>
      </c>
    </row>
    <row r="42" spans="1:25" x14ac:dyDescent="0.25">
      <c r="A42" s="178"/>
      <c r="B42" s="177" t="s">
        <v>336</v>
      </c>
      <c r="C42" s="175">
        <f>1948+12</f>
        <v>1960</v>
      </c>
      <c r="D42" s="175">
        <v>1960</v>
      </c>
      <c r="E42" s="174">
        <f t="shared" si="0"/>
        <v>1</v>
      </c>
      <c r="F42" s="175">
        <v>73</v>
      </c>
      <c r="G42" s="174">
        <f t="shared" si="1"/>
        <v>3.7244897959183676E-2</v>
      </c>
      <c r="H42" s="175">
        <f t="shared" si="2"/>
        <v>1887</v>
      </c>
      <c r="I42" s="196">
        <f t="shared" si="3"/>
        <v>96.275510204081627</v>
      </c>
      <c r="J42" s="177">
        <v>0</v>
      </c>
      <c r="K42" s="174">
        <f t="shared" si="4"/>
        <v>0</v>
      </c>
      <c r="L42" s="175">
        <v>1760</v>
      </c>
      <c r="M42" s="174">
        <f t="shared" si="5"/>
        <v>0.93269740328563855</v>
      </c>
      <c r="N42" s="177">
        <v>0</v>
      </c>
      <c r="O42" s="174">
        <f t="shared" si="6"/>
        <v>0</v>
      </c>
      <c r="P42" s="177">
        <v>56</v>
      </c>
      <c r="Q42" s="174">
        <f t="shared" si="7"/>
        <v>2.8571428571428571E-2</v>
      </c>
      <c r="R42" s="177">
        <v>64</v>
      </c>
      <c r="S42" s="174">
        <f t="shared" si="8"/>
        <v>3.2653061224489799E-2</v>
      </c>
      <c r="T42" s="175">
        <v>7</v>
      </c>
      <c r="U42" s="174">
        <f t="shared" si="9"/>
        <v>3.5714285714285713E-3</v>
      </c>
      <c r="V42" s="175">
        <v>0</v>
      </c>
      <c r="W42" s="174">
        <f t="shared" si="10"/>
        <v>0</v>
      </c>
      <c r="X42" s="175">
        <v>0</v>
      </c>
      <c r="Y42" s="176">
        <f t="shared" si="11"/>
        <v>0</v>
      </c>
    </row>
    <row r="43" spans="1:25" x14ac:dyDescent="0.25">
      <c r="A43" s="178"/>
      <c r="B43" s="177" t="s">
        <v>337</v>
      </c>
      <c r="C43" s="175">
        <f>2027+13</f>
        <v>2040</v>
      </c>
      <c r="D43" s="175">
        <v>2040</v>
      </c>
      <c r="E43" s="174">
        <f t="shared" si="0"/>
        <v>1</v>
      </c>
      <c r="F43" s="175">
        <v>44</v>
      </c>
      <c r="G43" s="174">
        <f t="shared" si="1"/>
        <v>2.1568627450980392E-2</v>
      </c>
      <c r="H43" s="175">
        <f t="shared" si="2"/>
        <v>1996</v>
      </c>
      <c r="I43" s="196">
        <f t="shared" si="3"/>
        <v>97.843137254901961</v>
      </c>
      <c r="J43" s="177">
        <v>0</v>
      </c>
      <c r="K43" s="174">
        <f t="shared" si="4"/>
        <v>0</v>
      </c>
      <c r="L43" s="175">
        <v>1340</v>
      </c>
      <c r="M43" s="174">
        <f t="shared" si="5"/>
        <v>0.67134268537074149</v>
      </c>
      <c r="N43" s="177">
        <v>0</v>
      </c>
      <c r="O43" s="174">
        <f t="shared" si="6"/>
        <v>0</v>
      </c>
      <c r="P43" s="177">
        <v>0</v>
      </c>
      <c r="Q43" s="174">
        <f t="shared" si="7"/>
        <v>0</v>
      </c>
      <c r="R43" s="177">
        <v>656</v>
      </c>
      <c r="S43" s="174">
        <f t="shared" si="8"/>
        <v>0.32156862745098042</v>
      </c>
      <c r="T43" s="175">
        <v>0</v>
      </c>
      <c r="U43" s="174">
        <f t="shared" si="9"/>
        <v>0</v>
      </c>
      <c r="V43" s="175">
        <v>0</v>
      </c>
      <c r="W43" s="174">
        <f t="shared" si="10"/>
        <v>0</v>
      </c>
      <c r="X43" s="175">
        <v>0</v>
      </c>
      <c r="Y43" s="176">
        <f t="shared" si="11"/>
        <v>0</v>
      </c>
    </row>
    <row r="44" spans="1:25" x14ac:dyDescent="0.25">
      <c r="A44" s="184"/>
      <c r="B44" s="181"/>
      <c r="C44" s="179"/>
      <c r="D44" s="179"/>
      <c r="E44" s="180"/>
      <c r="F44" s="179"/>
      <c r="G44" s="180"/>
      <c r="H44" s="179"/>
      <c r="I44" s="197"/>
      <c r="J44" s="181"/>
      <c r="K44" s="180"/>
      <c r="L44" s="179"/>
      <c r="M44" s="180"/>
      <c r="N44" s="181"/>
      <c r="O44" s="180"/>
      <c r="P44" s="181"/>
      <c r="Q44" s="180"/>
      <c r="R44" s="181"/>
      <c r="S44" s="180"/>
      <c r="T44" s="179"/>
      <c r="U44" s="180"/>
      <c r="V44" s="179"/>
      <c r="W44" s="180"/>
      <c r="X44" s="179"/>
      <c r="Y44" s="182"/>
    </row>
    <row r="45" spans="1:25" x14ac:dyDescent="0.25">
      <c r="A45" s="178" t="s">
        <v>338</v>
      </c>
      <c r="B45" s="177" t="s">
        <v>339</v>
      </c>
      <c r="C45" s="175">
        <v>3402</v>
      </c>
      <c r="D45" s="175">
        <v>3409</v>
      </c>
      <c r="E45" s="174">
        <f t="shared" si="0"/>
        <v>1.0020576131687242</v>
      </c>
      <c r="F45" s="175">
        <v>4</v>
      </c>
      <c r="G45" s="174">
        <f t="shared" si="1"/>
        <v>1.1733646230566149E-3</v>
      </c>
      <c r="H45" s="175">
        <f t="shared" si="2"/>
        <v>3405</v>
      </c>
      <c r="I45" s="196">
        <f t="shared" si="3"/>
        <v>99.882663537694341</v>
      </c>
      <c r="J45" s="177">
        <v>0</v>
      </c>
      <c r="K45" s="174">
        <f t="shared" si="4"/>
        <v>0</v>
      </c>
      <c r="L45" s="175">
        <v>2573</v>
      </c>
      <c r="M45" s="174">
        <f t="shared" si="5"/>
        <v>0.7556534508076358</v>
      </c>
      <c r="N45" s="177">
        <v>12</v>
      </c>
      <c r="O45" s="174">
        <f t="shared" si="6"/>
        <v>3.524229074889868E-3</v>
      </c>
      <c r="P45" s="177">
        <v>0</v>
      </c>
      <c r="Q45" s="174">
        <f t="shared" si="7"/>
        <v>0</v>
      </c>
      <c r="R45" s="177">
        <v>716</v>
      </c>
      <c r="S45" s="174">
        <f t="shared" si="8"/>
        <v>0.21003226752713405</v>
      </c>
      <c r="T45" s="175">
        <v>103</v>
      </c>
      <c r="U45" s="174">
        <f t="shared" si="9"/>
        <v>3.0214139043707833E-2</v>
      </c>
      <c r="V45" s="175">
        <v>0</v>
      </c>
      <c r="W45" s="174">
        <f t="shared" si="10"/>
        <v>0</v>
      </c>
      <c r="X45" s="175">
        <v>1</v>
      </c>
      <c r="Y45" s="176">
        <f t="shared" si="11"/>
        <v>2.9334115576415371E-4</v>
      </c>
    </row>
    <row r="46" spans="1:25" x14ac:dyDescent="0.25">
      <c r="A46" s="178"/>
      <c r="B46" s="177" t="s">
        <v>340</v>
      </c>
      <c r="C46" s="175">
        <v>3724</v>
      </c>
      <c r="D46" s="175">
        <v>3734</v>
      </c>
      <c r="E46" s="174">
        <f t="shared" si="0"/>
        <v>1.0026852846401719</v>
      </c>
      <c r="F46" s="175">
        <v>16</v>
      </c>
      <c r="G46" s="174">
        <f t="shared" si="1"/>
        <v>4.2849491162292447E-3</v>
      </c>
      <c r="H46" s="175">
        <f t="shared" si="2"/>
        <v>3718</v>
      </c>
      <c r="I46" s="196">
        <f t="shared" si="3"/>
        <v>99.57150508837708</v>
      </c>
      <c r="J46" s="177">
        <v>1</v>
      </c>
      <c r="K46" s="174">
        <f t="shared" si="4"/>
        <v>2.6896180742334586E-4</v>
      </c>
      <c r="L46" s="175">
        <v>2730</v>
      </c>
      <c r="M46" s="174">
        <f t="shared" si="5"/>
        <v>0.73426573426573427</v>
      </c>
      <c r="N46" s="177">
        <v>0</v>
      </c>
      <c r="O46" s="174">
        <f t="shared" si="6"/>
        <v>0</v>
      </c>
      <c r="P46" s="177">
        <v>0</v>
      </c>
      <c r="Q46" s="174">
        <f t="shared" si="7"/>
        <v>0</v>
      </c>
      <c r="R46" s="177">
        <v>514</v>
      </c>
      <c r="S46" s="174">
        <f t="shared" si="8"/>
        <v>0.1376539903588645</v>
      </c>
      <c r="T46" s="175">
        <v>473</v>
      </c>
      <c r="U46" s="174">
        <f t="shared" si="9"/>
        <v>0.12667380824852706</v>
      </c>
      <c r="V46" s="175">
        <v>0</v>
      </c>
      <c r="W46" s="174">
        <f t="shared" si="10"/>
        <v>0</v>
      </c>
      <c r="X46" s="175">
        <v>0</v>
      </c>
      <c r="Y46" s="176">
        <f t="shared" si="11"/>
        <v>0</v>
      </c>
    </row>
    <row r="47" spans="1:25" x14ac:dyDescent="0.25">
      <c r="A47" s="178"/>
      <c r="B47" s="177" t="s">
        <v>341</v>
      </c>
      <c r="C47" s="175">
        <v>2850</v>
      </c>
      <c r="D47" s="175">
        <v>2847</v>
      </c>
      <c r="E47" s="174">
        <f t="shared" si="0"/>
        <v>0.99894736842105258</v>
      </c>
      <c r="F47" s="175">
        <v>8</v>
      </c>
      <c r="G47" s="174">
        <f t="shared" si="1"/>
        <v>2.8099754127151387E-3</v>
      </c>
      <c r="H47" s="175">
        <f t="shared" si="2"/>
        <v>2839</v>
      </c>
      <c r="I47" s="196">
        <f t="shared" si="3"/>
        <v>99.719002458728482</v>
      </c>
      <c r="J47" s="177">
        <v>0</v>
      </c>
      <c r="K47" s="174">
        <f t="shared" si="4"/>
        <v>0</v>
      </c>
      <c r="L47" s="175">
        <v>2014</v>
      </c>
      <c r="M47" s="174">
        <f t="shared" si="5"/>
        <v>0.70940471997182108</v>
      </c>
      <c r="N47" s="177">
        <v>8</v>
      </c>
      <c r="O47" s="174">
        <f t="shared" si="6"/>
        <v>2.8178936245156746E-3</v>
      </c>
      <c r="P47" s="177">
        <v>1</v>
      </c>
      <c r="Q47" s="174">
        <f t="shared" si="7"/>
        <v>3.5124692658939234E-4</v>
      </c>
      <c r="R47" s="177">
        <v>316</v>
      </c>
      <c r="S47" s="174">
        <f t="shared" si="8"/>
        <v>0.11099402880224798</v>
      </c>
      <c r="T47" s="175">
        <v>493</v>
      </c>
      <c r="U47" s="174">
        <f t="shared" si="9"/>
        <v>0.17316473480857042</v>
      </c>
      <c r="V47" s="175">
        <v>7</v>
      </c>
      <c r="W47" s="174">
        <f t="shared" si="10"/>
        <v>2.4587284861257463E-3</v>
      </c>
      <c r="X47" s="175">
        <v>0</v>
      </c>
      <c r="Y47" s="176">
        <f t="shared" si="11"/>
        <v>0</v>
      </c>
    </row>
    <row r="48" spans="1:25" x14ac:dyDescent="0.25">
      <c r="A48" s="178"/>
      <c r="B48" s="177" t="s">
        <v>342</v>
      </c>
      <c r="C48" s="175">
        <v>3728</v>
      </c>
      <c r="D48" s="175">
        <v>3727</v>
      </c>
      <c r="E48" s="174">
        <f t="shared" si="0"/>
        <v>0.9997317596566524</v>
      </c>
      <c r="F48" s="175">
        <v>87</v>
      </c>
      <c r="G48" s="174">
        <f t="shared" si="1"/>
        <v>2.3343171451569628E-2</v>
      </c>
      <c r="H48" s="175">
        <f t="shared" si="2"/>
        <v>3640</v>
      </c>
      <c r="I48" s="196">
        <f t="shared" si="3"/>
        <v>97.665682854843041</v>
      </c>
      <c r="J48" s="177">
        <v>1</v>
      </c>
      <c r="K48" s="174">
        <f t="shared" si="4"/>
        <v>2.7472527472527473E-4</v>
      </c>
      <c r="L48" s="175">
        <v>3020</v>
      </c>
      <c r="M48" s="174">
        <f t="shared" si="5"/>
        <v>0.82967032967032972</v>
      </c>
      <c r="N48" s="177">
        <v>2</v>
      </c>
      <c r="O48" s="174">
        <f t="shared" si="6"/>
        <v>5.4945054945054945E-4</v>
      </c>
      <c r="P48" s="177">
        <v>1</v>
      </c>
      <c r="Q48" s="174">
        <f t="shared" si="7"/>
        <v>2.6831231553528306E-4</v>
      </c>
      <c r="R48" s="177">
        <v>615</v>
      </c>
      <c r="S48" s="174">
        <f t="shared" si="8"/>
        <v>0.1650120740541991</v>
      </c>
      <c r="T48" s="175">
        <v>0</v>
      </c>
      <c r="U48" s="174">
        <f t="shared" si="9"/>
        <v>0</v>
      </c>
      <c r="V48" s="175">
        <v>1</v>
      </c>
      <c r="W48" s="174">
        <f t="shared" si="10"/>
        <v>2.6831231553528306E-4</v>
      </c>
      <c r="X48" s="175">
        <v>0</v>
      </c>
      <c r="Y48" s="176">
        <f t="shared" si="11"/>
        <v>0</v>
      </c>
    </row>
    <row r="49" spans="1:25" x14ac:dyDescent="0.25">
      <c r="A49" s="178"/>
      <c r="B49" s="177" t="s">
        <v>343</v>
      </c>
      <c r="C49" s="175">
        <v>3730</v>
      </c>
      <c r="D49" s="175">
        <v>3730</v>
      </c>
      <c r="E49" s="174">
        <f t="shared" si="0"/>
        <v>1</v>
      </c>
      <c r="F49" s="175">
        <v>0</v>
      </c>
      <c r="G49" s="174">
        <f t="shared" si="1"/>
        <v>0</v>
      </c>
      <c r="H49" s="175">
        <f t="shared" si="2"/>
        <v>3730</v>
      </c>
      <c r="I49" s="196">
        <f t="shared" si="3"/>
        <v>100</v>
      </c>
      <c r="J49" s="177">
        <v>0</v>
      </c>
      <c r="K49" s="174">
        <f t="shared" si="4"/>
        <v>0</v>
      </c>
      <c r="L49" s="175">
        <v>2921</v>
      </c>
      <c r="M49" s="174">
        <f t="shared" si="5"/>
        <v>0.78310991957104559</v>
      </c>
      <c r="N49" s="177">
        <v>4</v>
      </c>
      <c r="O49" s="174">
        <f t="shared" si="6"/>
        <v>1.0723860589812334E-3</v>
      </c>
      <c r="P49" s="177">
        <v>1</v>
      </c>
      <c r="Q49" s="174">
        <f t="shared" si="7"/>
        <v>2.6809651474530834E-4</v>
      </c>
      <c r="R49" s="177">
        <v>391</v>
      </c>
      <c r="S49" s="174">
        <f t="shared" si="8"/>
        <v>0.10482573726541555</v>
      </c>
      <c r="T49" s="175">
        <v>412</v>
      </c>
      <c r="U49" s="174">
        <f t="shared" si="9"/>
        <v>0.11045576407506702</v>
      </c>
      <c r="V49" s="175">
        <v>0</v>
      </c>
      <c r="W49" s="174">
        <f t="shared" si="10"/>
        <v>0</v>
      </c>
      <c r="X49" s="175">
        <v>1</v>
      </c>
      <c r="Y49" s="176">
        <f t="shared" si="11"/>
        <v>2.6809651474530834E-4</v>
      </c>
    </row>
    <row r="50" spans="1:25" x14ac:dyDescent="0.25">
      <c r="A50" s="184"/>
      <c r="B50" s="181"/>
      <c r="C50" s="179"/>
      <c r="D50" s="179"/>
      <c r="E50" s="180"/>
      <c r="F50" s="179"/>
      <c r="G50" s="180"/>
      <c r="H50" s="179"/>
      <c r="I50" s="197"/>
      <c r="J50" s="181"/>
      <c r="K50" s="180"/>
      <c r="L50" s="179"/>
      <c r="M50" s="180"/>
      <c r="N50" s="181"/>
      <c r="O50" s="180"/>
      <c r="P50" s="181"/>
      <c r="Q50" s="180"/>
      <c r="R50" s="181"/>
      <c r="S50" s="180"/>
      <c r="T50" s="179"/>
      <c r="U50" s="180"/>
      <c r="V50" s="179"/>
      <c r="W50" s="180"/>
      <c r="X50" s="179"/>
      <c r="Y50" s="182"/>
    </row>
    <row r="51" spans="1:25" x14ac:dyDescent="0.25">
      <c r="A51" s="178" t="s">
        <v>344</v>
      </c>
      <c r="B51" s="177" t="s">
        <v>345</v>
      </c>
      <c r="C51" s="175">
        <v>1948</v>
      </c>
      <c r="D51" s="175">
        <v>1946</v>
      </c>
      <c r="E51" s="174">
        <f t="shared" si="0"/>
        <v>0.99897330595482547</v>
      </c>
      <c r="F51" s="175">
        <v>3</v>
      </c>
      <c r="G51" s="174">
        <f t="shared" si="1"/>
        <v>1.5416238437821171E-3</v>
      </c>
      <c r="H51" s="175">
        <f t="shared" si="2"/>
        <v>1943</v>
      </c>
      <c r="I51" s="196">
        <f t="shared" si="3"/>
        <v>99.845837615621789</v>
      </c>
      <c r="J51" s="177">
        <v>0</v>
      </c>
      <c r="K51" s="174">
        <f t="shared" si="4"/>
        <v>0</v>
      </c>
      <c r="L51" s="175">
        <v>1439</v>
      </c>
      <c r="M51" s="174">
        <f t="shared" si="5"/>
        <v>0.7406073082861554</v>
      </c>
      <c r="N51" s="177">
        <v>0</v>
      </c>
      <c r="O51" s="174">
        <f t="shared" si="6"/>
        <v>0</v>
      </c>
      <c r="P51" s="177">
        <v>4</v>
      </c>
      <c r="Q51" s="174">
        <f t="shared" si="7"/>
        <v>2.0554984583761563E-3</v>
      </c>
      <c r="R51" s="177">
        <v>222</v>
      </c>
      <c r="S51" s="174">
        <f t="shared" si="8"/>
        <v>0.11408016443987667</v>
      </c>
      <c r="T51" s="175">
        <v>278</v>
      </c>
      <c r="U51" s="174">
        <f t="shared" si="9"/>
        <v>0.14285714285714285</v>
      </c>
      <c r="V51" s="175">
        <v>0</v>
      </c>
      <c r="W51" s="174">
        <f t="shared" si="10"/>
        <v>0</v>
      </c>
      <c r="X51" s="175">
        <v>0</v>
      </c>
      <c r="Y51" s="176">
        <f t="shared" si="11"/>
        <v>0</v>
      </c>
    </row>
    <row r="52" spans="1:25" x14ac:dyDescent="0.25">
      <c r="A52" s="178"/>
      <c r="B52" s="177" t="s">
        <v>346</v>
      </c>
      <c r="C52" s="175">
        <v>1350</v>
      </c>
      <c r="D52" s="175">
        <v>1350</v>
      </c>
      <c r="E52" s="174">
        <f t="shared" si="0"/>
        <v>1</v>
      </c>
      <c r="F52" s="175">
        <v>7</v>
      </c>
      <c r="G52" s="174">
        <f t="shared" si="1"/>
        <v>5.185185185185185E-3</v>
      </c>
      <c r="H52" s="175">
        <f t="shared" si="2"/>
        <v>1343</v>
      </c>
      <c r="I52" s="196">
        <f t="shared" si="3"/>
        <v>99.481481481481481</v>
      </c>
      <c r="J52" s="177">
        <v>1</v>
      </c>
      <c r="K52" s="174">
        <f t="shared" si="4"/>
        <v>7.4460163812360388E-4</v>
      </c>
      <c r="L52" s="175">
        <v>949</v>
      </c>
      <c r="M52" s="174">
        <f t="shared" si="5"/>
        <v>0.70662695457930003</v>
      </c>
      <c r="N52" s="177">
        <v>0</v>
      </c>
      <c r="O52" s="174">
        <f t="shared" si="6"/>
        <v>0</v>
      </c>
      <c r="P52" s="177">
        <v>0</v>
      </c>
      <c r="Q52" s="174">
        <f t="shared" si="7"/>
        <v>0</v>
      </c>
      <c r="R52" s="177">
        <v>227</v>
      </c>
      <c r="S52" s="174">
        <f t="shared" si="8"/>
        <v>0.16814814814814816</v>
      </c>
      <c r="T52" s="175">
        <v>166</v>
      </c>
      <c r="U52" s="174">
        <f t="shared" si="9"/>
        <v>0.12296296296296297</v>
      </c>
      <c r="V52" s="175">
        <v>0</v>
      </c>
      <c r="W52" s="174">
        <f t="shared" si="10"/>
        <v>0</v>
      </c>
      <c r="X52" s="175">
        <v>0</v>
      </c>
      <c r="Y52" s="176">
        <f t="shared" si="11"/>
        <v>0</v>
      </c>
    </row>
    <row r="53" spans="1:25" x14ac:dyDescent="0.25">
      <c r="A53" s="178"/>
      <c r="B53" s="177" t="s">
        <v>347</v>
      </c>
      <c r="C53" s="175">
        <v>3803</v>
      </c>
      <c r="D53" s="175">
        <v>3797</v>
      </c>
      <c r="E53" s="174">
        <f t="shared" si="0"/>
        <v>0.99842229818564288</v>
      </c>
      <c r="F53" s="175">
        <v>5</v>
      </c>
      <c r="G53" s="174">
        <f t="shared" si="1"/>
        <v>1.3168290755859889E-3</v>
      </c>
      <c r="H53" s="175">
        <f t="shared" si="2"/>
        <v>3792</v>
      </c>
      <c r="I53" s="196">
        <f t="shared" si="3"/>
        <v>99.868317092441401</v>
      </c>
      <c r="J53" s="177">
        <v>0</v>
      </c>
      <c r="K53" s="174">
        <f t="shared" si="4"/>
        <v>0</v>
      </c>
      <c r="L53" s="175">
        <v>3297</v>
      </c>
      <c r="M53" s="174">
        <f t="shared" si="5"/>
        <v>0.86946202531645567</v>
      </c>
      <c r="N53" s="177">
        <v>0</v>
      </c>
      <c r="O53" s="174">
        <f t="shared" si="6"/>
        <v>0</v>
      </c>
      <c r="P53" s="177">
        <v>0</v>
      </c>
      <c r="Q53" s="174">
        <f t="shared" si="7"/>
        <v>0</v>
      </c>
      <c r="R53" s="177">
        <v>337</v>
      </c>
      <c r="S53" s="174">
        <f t="shared" si="8"/>
        <v>8.8754279694495661E-2</v>
      </c>
      <c r="T53" s="175">
        <v>158</v>
      </c>
      <c r="U53" s="174">
        <f t="shared" si="9"/>
        <v>4.161179878851725E-2</v>
      </c>
      <c r="V53" s="175">
        <v>0</v>
      </c>
      <c r="W53" s="174">
        <f t="shared" si="10"/>
        <v>0</v>
      </c>
      <c r="X53" s="175">
        <v>0</v>
      </c>
      <c r="Y53" s="176">
        <f t="shared" si="11"/>
        <v>0</v>
      </c>
    </row>
    <row r="54" spans="1:25" x14ac:dyDescent="0.25">
      <c r="A54" s="178"/>
      <c r="B54" s="177" t="s">
        <v>348</v>
      </c>
      <c r="C54" s="175">
        <v>3207</v>
      </c>
      <c r="D54" s="175">
        <v>3204</v>
      </c>
      <c r="E54" s="174">
        <f t="shared" si="0"/>
        <v>0.99906454630495789</v>
      </c>
      <c r="F54" s="175">
        <v>34</v>
      </c>
      <c r="G54" s="174">
        <f t="shared" si="1"/>
        <v>1.0611735330836454E-2</v>
      </c>
      <c r="H54" s="175">
        <f t="shared" si="2"/>
        <v>3170</v>
      </c>
      <c r="I54" s="196">
        <f t="shared" si="3"/>
        <v>98.938826466916353</v>
      </c>
      <c r="J54" s="177">
        <v>0</v>
      </c>
      <c r="K54" s="174">
        <f t="shared" si="4"/>
        <v>0</v>
      </c>
      <c r="L54" s="175">
        <v>2704</v>
      </c>
      <c r="M54" s="174">
        <f t="shared" si="5"/>
        <v>0.85299684542586751</v>
      </c>
      <c r="N54" s="177">
        <v>0</v>
      </c>
      <c r="O54" s="174">
        <f t="shared" si="6"/>
        <v>0</v>
      </c>
      <c r="P54" s="177">
        <v>0</v>
      </c>
      <c r="Q54" s="174">
        <f t="shared" si="7"/>
        <v>0</v>
      </c>
      <c r="R54" s="177">
        <v>318</v>
      </c>
      <c r="S54" s="174">
        <f t="shared" si="8"/>
        <v>9.9250936329588021E-2</v>
      </c>
      <c r="T54" s="175">
        <v>148</v>
      </c>
      <c r="U54" s="174">
        <f t="shared" si="9"/>
        <v>4.6192259675405745E-2</v>
      </c>
      <c r="V54" s="175">
        <v>0</v>
      </c>
      <c r="W54" s="174">
        <f t="shared" si="10"/>
        <v>0</v>
      </c>
      <c r="X54" s="175">
        <v>0</v>
      </c>
      <c r="Y54" s="176">
        <f t="shared" si="11"/>
        <v>0</v>
      </c>
    </row>
    <row r="55" spans="1:25" x14ac:dyDescent="0.25">
      <c r="A55" s="178"/>
      <c r="B55" s="177" t="s">
        <v>349</v>
      </c>
      <c r="C55" s="175">
        <v>3132</v>
      </c>
      <c r="D55" s="175">
        <v>3132</v>
      </c>
      <c r="E55" s="174">
        <f t="shared" si="0"/>
        <v>1</v>
      </c>
      <c r="F55" s="175">
        <v>18</v>
      </c>
      <c r="G55" s="174">
        <f t="shared" si="1"/>
        <v>5.7471264367816091E-3</v>
      </c>
      <c r="H55" s="175">
        <f t="shared" si="2"/>
        <v>3114</v>
      </c>
      <c r="I55" s="196">
        <f t="shared" si="3"/>
        <v>99.425287356321846</v>
      </c>
      <c r="J55" s="177">
        <v>0</v>
      </c>
      <c r="K55" s="174">
        <f t="shared" si="4"/>
        <v>0</v>
      </c>
      <c r="L55" s="175">
        <v>2332</v>
      </c>
      <c r="M55" s="174">
        <f t="shared" si="5"/>
        <v>0.74887604367373151</v>
      </c>
      <c r="N55" s="177">
        <v>0</v>
      </c>
      <c r="O55" s="174">
        <f t="shared" si="6"/>
        <v>0</v>
      </c>
      <c r="P55" s="177">
        <v>0</v>
      </c>
      <c r="Q55" s="174">
        <f t="shared" si="7"/>
        <v>0</v>
      </c>
      <c r="R55" s="177">
        <v>578</v>
      </c>
      <c r="S55" s="174">
        <f t="shared" si="8"/>
        <v>0.18454661558109833</v>
      </c>
      <c r="T55" s="175">
        <v>204</v>
      </c>
      <c r="U55" s="174">
        <f t="shared" si="9"/>
        <v>6.5134099616858232E-2</v>
      </c>
      <c r="V55" s="175">
        <v>0</v>
      </c>
      <c r="W55" s="174">
        <f t="shared" si="10"/>
        <v>0</v>
      </c>
      <c r="X55" s="175">
        <v>0</v>
      </c>
      <c r="Y55" s="176">
        <f t="shared" si="11"/>
        <v>0</v>
      </c>
    </row>
    <row r="56" spans="1:25" x14ac:dyDescent="0.25">
      <c r="A56" s="178"/>
      <c r="B56" s="177" t="s">
        <v>350</v>
      </c>
      <c r="C56" s="175">
        <v>2696</v>
      </c>
      <c r="D56" s="175">
        <v>2696</v>
      </c>
      <c r="E56" s="174">
        <f t="shared" si="0"/>
        <v>1</v>
      </c>
      <c r="F56" s="175">
        <v>88</v>
      </c>
      <c r="G56" s="174">
        <f t="shared" si="1"/>
        <v>3.2640949554896145E-2</v>
      </c>
      <c r="H56" s="175">
        <f t="shared" si="2"/>
        <v>2608</v>
      </c>
      <c r="I56" s="196">
        <f t="shared" si="3"/>
        <v>96.735905044510389</v>
      </c>
      <c r="J56" s="177">
        <v>0</v>
      </c>
      <c r="K56" s="174">
        <f t="shared" si="4"/>
        <v>0</v>
      </c>
      <c r="L56" s="175">
        <v>2096</v>
      </c>
      <c r="M56" s="174">
        <f t="shared" si="5"/>
        <v>0.80368098159509205</v>
      </c>
      <c r="N56" s="177">
        <v>0</v>
      </c>
      <c r="O56" s="174">
        <f t="shared" si="6"/>
        <v>0</v>
      </c>
      <c r="P56" s="177">
        <v>0</v>
      </c>
      <c r="Q56" s="174">
        <f t="shared" si="7"/>
        <v>0</v>
      </c>
      <c r="R56" s="177">
        <v>307</v>
      </c>
      <c r="S56" s="174">
        <f t="shared" si="8"/>
        <v>0.11387240356083086</v>
      </c>
      <c r="T56" s="175">
        <v>205</v>
      </c>
      <c r="U56" s="174">
        <f t="shared" si="9"/>
        <v>7.6038575667655789E-2</v>
      </c>
      <c r="V56" s="175">
        <v>0</v>
      </c>
      <c r="W56" s="174">
        <f t="shared" si="10"/>
        <v>0</v>
      </c>
      <c r="X56" s="175">
        <v>0</v>
      </c>
      <c r="Y56" s="176">
        <f t="shared" si="11"/>
        <v>0</v>
      </c>
    </row>
    <row r="57" spans="1:25" x14ac:dyDescent="0.25">
      <c r="A57" s="184"/>
      <c r="B57" s="181"/>
      <c r="C57" s="179"/>
      <c r="D57" s="179"/>
      <c r="E57" s="180"/>
      <c r="F57" s="179"/>
      <c r="G57" s="180"/>
      <c r="H57" s="179"/>
      <c r="I57" s="197"/>
      <c r="J57" s="181"/>
      <c r="K57" s="180"/>
      <c r="L57" s="179"/>
      <c r="M57" s="180"/>
      <c r="N57" s="181"/>
      <c r="O57" s="180"/>
      <c r="P57" s="181"/>
      <c r="Q57" s="180"/>
      <c r="R57" s="181"/>
      <c r="S57" s="180"/>
      <c r="T57" s="179"/>
      <c r="U57" s="180"/>
      <c r="V57" s="179"/>
      <c r="W57" s="180"/>
      <c r="X57" s="179"/>
      <c r="Y57" s="182"/>
    </row>
    <row r="58" spans="1:25" x14ac:dyDescent="0.25">
      <c r="A58" s="178" t="s">
        <v>351</v>
      </c>
      <c r="B58" s="177" t="s">
        <v>352</v>
      </c>
      <c r="C58" s="175">
        <v>2890</v>
      </c>
      <c r="D58" s="175">
        <v>2889</v>
      </c>
      <c r="E58" s="174">
        <f t="shared" si="0"/>
        <v>0.99965397923875432</v>
      </c>
      <c r="F58" s="175">
        <v>0</v>
      </c>
      <c r="G58" s="174">
        <f t="shared" si="1"/>
        <v>0</v>
      </c>
      <c r="H58" s="175">
        <f t="shared" si="2"/>
        <v>2889</v>
      </c>
      <c r="I58" s="196">
        <f t="shared" si="3"/>
        <v>100</v>
      </c>
      <c r="J58" s="177">
        <v>0</v>
      </c>
      <c r="K58" s="174">
        <f t="shared" si="4"/>
        <v>0</v>
      </c>
      <c r="L58" s="175">
        <v>2289</v>
      </c>
      <c r="M58" s="174">
        <f t="shared" si="5"/>
        <v>0.79231568016614751</v>
      </c>
      <c r="N58" s="177">
        <v>0</v>
      </c>
      <c r="O58" s="174">
        <f t="shared" si="6"/>
        <v>0</v>
      </c>
      <c r="P58" s="177">
        <v>0</v>
      </c>
      <c r="Q58" s="174">
        <f t="shared" si="7"/>
        <v>0</v>
      </c>
      <c r="R58" s="177">
        <v>375</v>
      </c>
      <c r="S58" s="174">
        <f t="shared" si="8"/>
        <v>0.12980269989615784</v>
      </c>
      <c r="T58" s="175">
        <v>225</v>
      </c>
      <c r="U58" s="174">
        <f t="shared" si="9"/>
        <v>7.7881619937694699E-2</v>
      </c>
      <c r="V58" s="175">
        <v>0</v>
      </c>
      <c r="W58" s="174">
        <f t="shared" si="10"/>
        <v>0</v>
      </c>
      <c r="X58" s="175">
        <v>0</v>
      </c>
      <c r="Y58" s="176">
        <f t="shared" si="11"/>
        <v>0</v>
      </c>
    </row>
    <row r="59" spans="1:25" x14ac:dyDescent="0.25">
      <c r="A59" s="178"/>
      <c r="B59" s="177" t="s">
        <v>353</v>
      </c>
      <c r="C59" s="175">
        <v>2133</v>
      </c>
      <c r="D59" s="175">
        <v>2112</v>
      </c>
      <c r="E59" s="174">
        <f t="shared" si="0"/>
        <v>0.99015471167369906</v>
      </c>
      <c r="F59" s="175">
        <v>6</v>
      </c>
      <c r="G59" s="174">
        <f t="shared" si="1"/>
        <v>2.840909090909091E-3</v>
      </c>
      <c r="H59" s="175">
        <f t="shared" si="2"/>
        <v>2106</v>
      </c>
      <c r="I59" s="196">
        <f t="shared" si="3"/>
        <v>99.715909090909093</v>
      </c>
      <c r="J59" s="177">
        <v>0</v>
      </c>
      <c r="K59" s="174">
        <f t="shared" si="4"/>
        <v>0</v>
      </c>
      <c r="L59" s="175">
        <v>1812</v>
      </c>
      <c r="M59" s="174">
        <f t="shared" si="5"/>
        <v>0.86039886039886038</v>
      </c>
      <c r="N59" s="177">
        <v>0</v>
      </c>
      <c r="O59" s="174">
        <f t="shared" si="6"/>
        <v>0</v>
      </c>
      <c r="P59" s="177">
        <v>0</v>
      </c>
      <c r="Q59" s="174">
        <f t="shared" si="7"/>
        <v>0</v>
      </c>
      <c r="R59" s="177">
        <v>101</v>
      </c>
      <c r="S59" s="174">
        <f t="shared" si="8"/>
        <v>4.7821969696969696E-2</v>
      </c>
      <c r="T59" s="175">
        <v>193</v>
      </c>
      <c r="U59" s="174">
        <f t="shared" si="9"/>
        <v>9.138257575757576E-2</v>
      </c>
      <c r="V59" s="175">
        <v>0</v>
      </c>
      <c r="W59" s="174">
        <f t="shared" si="10"/>
        <v>0</v>
      </c>
      <c r="X59" s="175">
        <v>0</v>
      </c>
      <c r="Y59" s="176">
        <f t="shared" si="11"/>
        <v>0</v>
      </c>
    </row>
    <row r="60" spans="1:25" x14ac:dyDescent="0.25">
      <c r="A60" s="178"/>
      <c r="B60" s="177" t="s">
        <v>354</v>
      </c>
      <c r="C60" s="175">
        <v>2244</v>
      </c>
      <c r="D60" s="175">
        <v>2244</v>
      </c>
      <c r="E60" s="174">
        <f t="shared" si="0"/>
        <v>1</v>
      </c>
      <c r="F60" s="175">
        <v>5</v>
      </c>
      <c r="G60" s="174">
        <f t="shared" si="1"/>
        <v>2.2281639928698753E-3</v>
      </c>
      <c r="H60" s="175">
        <f t="shared" si="2"/>
        <v>2239</v>
      </c>
      <c r="I60" s="196">
        <f t="shared" si="3"/>
        <v>99.777183600713016</v>
      </c>
      <c r="J60" s="177">
        <v>0</v>
      </c>
      <c r="K60" s="174">
        <f t="shared" si="4"/>
        <v>0</v>
      </c>
      <c r="L60" s="175">
        <v>1943</v>
      </c>
      <c r="M60" s="174">
        <f t="shared" si="5"/>
        <v>0.86779812416257263</v>
      </c>
      <c r="N60" s="177">
        <v>0</v>
      </c>
      <c r="O60" s="174">
        <f t="shared" si="6"/>
        <v>0</v>
      </c>
      <c r="P60" s="177">
        <v>0</v>
      </c>
      <c r="Q60" s="174">
        <f t="shared" si="7"/>
        <v>0</v>
      </c>
      <c r="R60" s="177">
        <v>158</v>
      </c>
      <c r="S60" s="174">
        <f t="shared" si="8"/>
        <v>7.0409982174688052E-2</v>
      </c>
      <c r="T60" s="175">
        <v>138</v>
      </c>
      <c r="U60" s="174">
        <f t="shared" si="9"/>
        <v>6.1497326203208559E-2</v>
      </c>
      <c r="V60" s="175">
        <v>0</v>
      </c>
      <c r="W60" s="174">
        <f t="shared" si="10"/>
        <v>0</v>
      </c>
      <c r="X60" s="175">
        <v>0</v>
      </c>
      <c r="Y60" s="176">
        <f t="shared" si="11"/>
        <v>0</v>
      </c>
    </row>
    <row r="61" spans="1:25" x14ac:dyDescent="0.25">
      <c r="A61" s="178"/>
      <c r="B61" s="177" t="s">
        <v>355</v>
      </c>
      <c r="C61" s="175">
        <v>3025</v>
      </c>
      <c r="D61" s="175">
        <v>3015</v>
      </c>
      <c r="E61" s="174">
        <f t="shared" si="0"/>
        <v>0.99669421487603305</v>
      </c>
      <c r="F61" s="175">
        <v>0</v>
      </c>
      <c r="G61" s="174">
        <f t="shared" si="1"/>
        <v>0</v>
      </c>
      <c r="H61" s="175">
        <f t="shared" si="2"/>
        <v>3015</v>
      </c>
      <c r="I61" s="196">
        <f t="shared" si="3"/>
        <v>100</v>
      </c>
      <c r="J61" s="177">
        <v>0</v>
      </c>
      <c r="K61" s="174">
        <f t="shared" si="4"/>
        <v>0</v>
      </c>
      <c r="L61" s="175">
        <v>2277</v>
      </c>
      <c r="M61" s="174">
        <f t="shared" si="5"/>
        <v>0.75522388059701495</v>
      </c>
      <c r="N61" s="177">
        <v>46</v>
      </c>
      <c r="O61" s="174">
        <f t="shared" si="6"/>
        <v>1.5257048092868989E-2</v>
      </c>
      <c r="P61" s="177">
        <v>4</v>
      </c>
      <c r="Q61" s="174">
        <f t="shared" si="7"/>
        <v>1.3266998341625207E-3</v>
      </c>
      <c r="R61" s="177">
        <v>351</v>
      </c>
      <c r="S61" s="174">
        <f t="shared" si="8"/>
        <v>0.11641791044776119</v>
      </c>
      <c r="T61" s="175">
        <v>335</v>
      </c>
      <c r="U61" s="174">
        <f t="shared" si="9"/>
        <v>0.1111111111111111</v>
      </c>
      <c r="V61" s="175">
        <v>1</v>
      </c>
      <c r="W61" s="174">
        <f t="shared" si="10"/>
        <v>3.3167495854063018E-4</v>
      </c>
      <c r="X61" s="175">
        <v>1</v>
      </c>
      <c r="Y61" s="176">
        <f t="shared" si="11"/>
        <v>3.3167495854063018E-4</v>
      </c>
    </row>
    <row r="62" spans="1:25" x14ac:dyDescent="0.25">
      <c r="A62" s="178"/>
      <c r="B62" s="177" t="s">
        <v>356</v>
      </c>
      <c r="C62" s="175">
        <v>2636</v>
      </c>
      <c r="D62" s="175">
        <v>2673</v>
      </c>
      <c r="E62" s="174">
        <f t="shared" si="0"/>
        <v>1.0140364188163884</v>
      </c>
      <c r="F62" s="175">
        <v>9</v>
      </c>
      <c r="G62" s="174">
        <f t="shared" si="1"/>
        <v>3.3670033670033669E-3</v>
      </c>
      <c r="H62" s="175">
        <f t="shared" si="2"/>
        <v>2664</v>
      </c>
      <c r="I62" s="196">
        <f t="shared" si="3"/>
        <v>99.663299663299668</v>
      </c>
      <c r="J62" s="177">
        <v>1</v>
      </c>
      <c r="K62" s="174">
        <f t="shared" si="4"/>
        <v>3.7537537537537537E-4</v>
      </c>
      <c r="L62" s="175">
        <v>2172</v>
      </c>
      <c r="M62" s="174">
        <f t="shared" si="5"/>
        <v>0.81531531531531531</v>
      </c>
      <c r="N62" s="177">
        <v>0</v>
      </c>
      <c r="O62" s="174">
        <f t="shared" si="6"/>
        <v>0</v>
      </c>
      <c r="P62" s="177">
        <v>0</v>
      </c>
      <c r="Q62" s="174">
        <f t="shared" si="7"/>
        <v>0</v>
      </c>
      <c r="R62" s="177">
        <v>248</v>
      </c>
      <c r="S62" s="174">
        <f t="shared" si="8"/>
        <v>9.2779648335203885E-2</v>
      </c>
      <c r="T62" s="175">
        <v>243</v>
      </c>
      <c r="U62" s="174">
        <f t="shared" si="9"/>
        <v>9.0909090909090912E-2</v>
      </c>
      <c r="V62" s="175">
        <v>0</v>
      </c>
      <c r="W62" s="174">
        <f t="shared" si="10"/>
        <v>0</v>
      </c>
      <c r="X62" s="175">
        <v>0</v>
      </c>
      <c r="Y62" s="176">
        <f t="shared" si="11"/>
        <v>0</v>
      </c>
    </row>
    <row r="63" spans="1:25" x14ac:dyDescent="0.25">
      <c r="A63" s="184"/>
      <c r="B63" s="181"/>
      <c r="C63" s="179"/>
      <c r="D63" s="179"/>
      <c r="E63" s="180"/>
      <c r="F63" s="179"/>
      <c r="G63" s="180"/>
      <c r="H63" s="179"/>
      <c r="I63" s="197"/>
      <c r="J63" s="181"/>
      <c r="K63" s="180"/>
      <c r="L63" s="179"/>
      <c r="M63" s="180"/>
      <c r="N63" s="181"/>
      <c r="O63" s="180"/>
      <c r="P63" s="181"/>
      <c r="Q63" s="180"/>
      <c r="R63" s="181"/>
      <c r="S63" s="180"/>
      <c r="T63" s="179"/>
      <c r="U63" s="180"/>
      <c r="V63" s="179"/>
      <c r="W63" s="180"/>
      <c r="X63" s="179"/>
      <c r="Y63" s="182"/>
    </row>
    <row r="64" spans="1:25" x14ac:dyDescent="0.25">
      <c r="A64" s="178" t="s">
        <v>357</v>
      </c>
      <c r="B64" s="177" t="s">
        <v>358</v>
      </c>
      <c r="C64" s="173">
        <v>3319</v>
      </c>
      <c r="D64" s="175">
        <v>3319</v>
      </c>
      <c r="E64" s="174">
        <f t="shared" si="0"/>
        <v>1</v>
      </c>
      <c r="F64" s="175">
        <v>11</v>
      </c>
      <c r="G64" s="174">
        <f t="shared" si="1"/>
        <v>3.3142512805061767E-3</v>
      </c>
      <c r="H64" s="175">
        <f t="shared" si="2"/>
        <v>3308</v>
      </c>
      <c r="I64" s="196">
        <f t="shared" si="3"/>
        <v>99.668574871949389</v>
      </c>
      <c r="J64" s="177">
        <v>0</v>
      </c>
      <c r="K64" s="174">
        <f t="shared" si="4"/>
        <v>0</v>
      </c>
      <c r="L64" s="175">
        <v>2819</v>
      </c>
      <c r="M64" s="174">
        <f t="shared" si="5"/>
        <v>0.8521765417170496</v>
      </c>
      <c r="N64" s="177">
        <v>0</v>
      </c>
      <c r="O64" s="174">
        <f t="shared" si="6"/>
        <v>0</v>
      </c>
      <c r="P64" s="177">
        <v>0</v>
      </c>
      <c r="Q64" s="174">
        <f t="shared" si="7"/>
        <v>0</v>
      </c>
      <c r="R64" s="177">
        <v>302</v>
      </c>
      <c r="S64" s="174">
        <f t="shared" si="8"/>
        <v>9.0991262428442299E-2</v>
      </c>
      <c r="T64" s="175">
        <v>187</v>
      </c>
      <c r="U64" s="174">
        <f t="shared" si="9"/>
        <v>5.6342271768604998E-2</v>
      </c>
      <c r="V64" s="175">
        <v>0</v>
      </c>
      <c r="W64" s="174">
        <f t="shared" si="10"/>
        <v>0</v>
      </c>
      <c r="X64" s="175">
        <v>0</v>
      </c>
      <c r="Y64" s="176">
        <f t="shared" si="11"/>
        <v>0</v>
      </c>
    </row>
    <row r="65" spans="1:25" x14ac:dyDescent="0.25">
      <c r="A65" s="178"/>
      <c r="B65" s="177" t="s">
        <v>359</v>
      </c>
      <c r="C65" s="173">
        <f>4410-100+89</f>
        <v>4399</v>
      </c>
      <c r="D65" s="175">
        <v>4410</v>
      </c>
      <c r="E65" s="174">
        <f t="shared" si="0"/>
        <v>1.0025005683109798</v>
      </c>
      <c r="F65" s="175">
        <v>31</v>
      </c>
      <c r="G65" s="174">
        <f t="shared" si="1"/>
        <v>7.0294784580498867E-3</v>
      </c>
      <c r="H65" s="175">
        <f t="shared" si="2"/>
        <v>4379</v>
      </c>
      <c r="I65" s="196">
        <f t="shared" si="3"/>
        <v>99.297052154195015</v>
      </c>
      <c r="J65" s="177">
        <v>0</v>
      </c>
      <c r="K65" s="174">
        <f t="shared" si="4"/>
        <v>0</v>
      </c>
      <c r="L65" s="175">
        <v>3010</v>
      </c>
      <c r="M65" s="174">
        <f t="shared" si="5"/>
        <v>0.68737154601507189</v>
      </c>
      <c r="N65" s="177">
        <v>0</v>
      </c>
      <c r="O65" s="174">
        <f t="shared" si="6"/>
        <v>0</v>
      </c>
      <c r="P65" s="177">
        <v>0</v>
      </c>
      <c r="Q65" s="174">
        <f t="shared" si="7"/>
        <v>0</v>
      </c>
      <c r="R65" s="177">
        <v>805</v>
      </c>
      <c r="S65" s="174">
        <f t="shared" si="8"/>
        <v>0.18253968253968253</v>
      </c>
      <c r="T65" s="175">
        <v>564</v>
      </c>
      <c r="U65" s="174">
        <f t="shared" si="9"/>
        <v>0.12789115646258503</v>
      </c>
      <c r="V65" s="175">
        <v>0</v>
      </c>
      <c r="W65" s="174">
        <f t="shared" si="10"/>
        <v>0</v>
      </c>
      <c r="X65" s="175">
        <v>0</v>
      </c>
      <c r="Y65" s="176">
        <f t="shared" si="11"/>
        <v>0</v>
      </c>
    </row>
    <row r="66" spans="1:25" x14ac:dyDescent="0.25">
      <c r="A66" s="178"/>
      <c r="B66" s="177" t="s">
        <v>360</v>
      </c>
      <c r="C66" s="173">
        <v>4490</v>
      </c>
      <c r="D66" s="175">
        <v>4490</v>
      </c>
      <c r="E66" s="174">
        <f t="shared" si="0"/>
        <v>1</v>
      </c>
      <c r="F66" s="175">
        <v>12</v>
      </c>
      <c r="G66" s="174">
        <f t="shared" si="1"/>
        <v>2.6726057906458797E-3</v>
      </c>
      <c r="H66" s="175">
        <f t="shared" si="2"/>
        <v>4478</v>
      </c>
      <c r="I66" s="196">
        <f t="shared" si="3"/>
        <v>99.732739420935417</v>
      </c>
      <c r="J66" s="177">
        <v>0</v>
      </c>
      <c r="K66" s="174">
        <f t="shared" si="4"/>
        <v>0</v>
      </c>
      <c r="L66" s="175">
        <v>3591</v>
      </c>
      <c r="M66" s="174">
        <f t="shared" si="5"/>
        <v>0.80192050022331396</v>
      </c>
      <c r="N66" s="177">
        <v>0</v>
      </c>
      <c r="O66" s="174">
        <f t="shared" si="6"/>
        <v>0</v>
      </c>
      <c r="P66" s="177">
        <v>0</v>
      </c>
      <c r="Q66" s="174">
        <f t="shared" si="7"/>
        <v>0</v>
      </c>
      <c r="R66" s="177">
        <v>643</v>
      </c>
      <c r="S66" s="174">
        <f t="shared" si="8"/>
        <v>0.14320712694877505</v>
      </c>
      <c r="T66" s="175">
        <v>244</v>
      </c>
      <c r="U66" s="174">
        <f t="shared" si="9"/>
        <v>5.4342984409799552E-2</v>
      </c>
      <c r="V66" s="175">
        <v>0</v>
      </c>
      <c r="W66" s="174">
        <f t="shared" si="10"/>
        <v>0</v>
      </c>
      <c r="X66" s="175">
        <v>0</v>
      </c>
      <c r="Y66" s="176">
        <f t="shared" si="11"/>
        <v>0</v>
      </c>
    </row>
    <row r="67" spans="1:25" x14ac:dyDescent="0.25">
      <c r="A67" s="178"/>
      <c r="B67" s="177" t="s">
        <v>361</v>
      </c>
      <c r="C67" s="173">
        <v>3192</v>
      </c>
      <c r="D67" s="175">
        <v>3192</v>
      </c>
      <c r="E67" s="174">
        <f t="shared" si="0"/>
        <v>1</v>
      </c>
      <c r="F67" s="175">
        <v>14</v>
      </c>
      <c r="G67" s="174">
        <f t="shared" si="1"/>
        <v>4.3859649122807015E-3</v>
      </c>
      <c r="H67" s="175">
        <f t="shared" si="2"/>
        <v>3178</v>
      </c>
      <c r="I67" s="196">
        <f t="shared" si="3"/>
        <v>99.561403508771932</v>
      </c>
      <c r="J67" s="177">
        <v>0</v>
      </c>
      <c r="K67" s="174">
        <f t="shared" si="4"/>
        <v>0</v>
      </c>
      <c r="L67" s="175">
        <v>2058</v>
      </c>
      <c r="M67" s="174">
        <f t="shared" si="5"/>
        <v>0.64757709251101325</v>
      </c>
      <c r="N67" s="177">
        <v>0</v>
      </c>
      <c r="O67" s="174">
        <f t="shared" si="6"/>
        <v>0</v>
      </c>
      <c r="P67" s="177">
        <v>0</v>
      </c>
      <c r="Q67" s="174">
        <f t="shared" si="7"/>
        <v>0</v>
      </c>
      <c r="R67" s="177">
        <v>745</v>
      </c>
      <c r="S67" s="174">
        <f t="shared" si="8"/>
        <v>0.23339598997493735</v>
      </c>
      <c r="T67" s="175">
        <v>375</v>
      </c>
      <c r="U67" s="174">
        <f t="shared" si="9"/>
        <v>0.1174812030075188</v>
      </c>
      <c r="V67" s="175">
        <v>0</v>
      </c>
      <c r="W67" s="174">
        <f t="shared" si="10"/>
        <v>0</v>
      </c>
      <c r="X67" s="175">
        <v>0</v>
      </c>
      <c r="Y67" s="176">
        <f t="shared" si="11"/>
        <v>0</v>
      </c>
    </row>
    <row r="68" spans="1:25" x14ac:dyDescent="0.25">
      <c r="A68" s="184"/>
      <c r="B68" s="181"/>
      <c r="C68" s="179"/>
      <c r="D68" s="179"/>
      <c r="E68" s="180"/>
      <c r="F68" s="179"/>
      <c r="G68" s="180"/>
      <c r="H68" s="179"/>
      <c r="I68" s="197"/>
      <c r="J68" s="181"/>
      <c r="K68" s="180"/>
      <c r="L68" s="179"/>
      <c r="M68" s="180"/>
      <c r="N68" s="181"/>
      <c r="O68" s="180"/>
      <c r="P68" s="181"/>
      <c r="Q68" s="180"/>
      <c r="R68" s="181"/>
      <c r="S68" s="180"/>
      <c r="T68" s="179"/>
      <c r="U68" s="180"/>
      <c r="V68" s="179"/>
      <c r="W68" s="180"/>
      <c r="X68" s="179"/>
      <c r="Y68" s="182"/>
    </row>
    <row r="69" spans="1:25" x14ac:dyDescent="0.25">
      <c r="A69" s="178" t="s">
        <v>362</v>
      </c>
      <c r="B69" s="177" t="s">
        <v>308</v>
      </c>
      <c r="C69" s="173">
        <v>2425</v>
      </c>
      <c r="D69" s="175">
        <v>2423</v>
      </c>
      <c r="E69" s="174">
        <f t="shared" si="0"/>
        <v>0.99917525773195881</v>
      </c>
      <c r="F69" s="175">
        <v>0</v>
      </c>
      <c r="G69" s="174">
        <f t="shared" si="1"/>
        <v>0</v>
      </c>
      <c r="H69" s="175">
        <f t="shared" si="2"/>
        <v>2423</v>
      </c>
      <c r="I69" s="196">
        <f t="shared" si="3"/>
        <v>100</v>
      </c>
      <c r="J69" s="177">
        <v>0</v>
      </c>
      <c r="K69" s="174">
        <f t="shared" si="4"/>
        <v>0</v>
      </c>
      <c r="L69" s="175">
        <v>1595</v>
      </c>
      <c r="M69" s="174">
        <f t="shared" si="5"/>
        <v>0.65827486586875772</v>
      </c>
      <c r="N69" s="177">
        <v>1</v>
      </c>
      <c r="O69" s="174">
        <f t="shared" si="6"/>
        <v>4.127115146512588E-4</v>
      </c>
      <c r="P69" s="177">
        <v>3</v>
      </c>
      <c r="Q69" s="174">
        <f t="shared" si="7"/>
        <v>1.2381345439537762E-3</v>
      </c>
      <c r="R69" s="177">
        <v>522</v>
      </c>
      <c r="S69" s="174">
        <f t="shared" si="8"/>
        <v>0.21543541064795707</v>
      </c>
      <c r="T69" s="175">
        <v>297</v>
      </c>
      <c r="U69" s="174">
        <f t="shared" si="9"/>
        <v>0.12257531985142385</v>
      </c>
      <c r="V69" s="175">
        <v>4</v>
      </c>
      <c r="W69" s="174">
        <f t="shared" si="10"/>
        <v>1.6508460586050352E-3</v>
      </c>
      <c r="X69" s="175">
        <v>1</v>
      </c>
      <c r="Y69" s="176">
        <f t="shared" si="11"/>
        <v>4.127115146512588E-4</v>
      </c>
    </row>
    <row r="70" spans="1:25" x14ac:dyDescent="0.25">
      <c r="A70" s="178"/>
      <c r="B70" s="177" t="s">
        <v>363</v>
      </c>
      <c r="C70" s="172">
        <v>3052</v>
      </c>
      <c r="D70" s="175">
        <v>3072</v>
      </c>
      <c r="E70" s="174">
        <f t="shared" si="0"/>
        <v>1.0065530799475753</v>
      </c>
      <c r="F70" s="175">
        <v>33</v>
      </c>
      <c r="G70" s="174">
        <f t="shared" si="1"/>
        <v>1.07421875E-2</v>
      </c>
      <c r="H70" s="175">
        <f t="shared" si="2"/>
        <v>3039</v>
      </c>
      <c r="I70" s="196">
        <f t="shared" si="3"/>
        <v>98.92578125</v>
      </c>
      <c r="J70" s="177">
        <v>0</v>
      </c>
      <c r="K70" s="174">
        <f t="shared" si="4"/>
        <v>0</v>
      </c>
      <c r="L70" s="175">
        <v>1843</v>
      </c>
      <c r="M70" s="174">
        <f t="shared" si="5"/>
        <v>0.60644948996380388</v>
      </c>
      <c r="N70" s="177">
        <v>21</v>
      </c>
      <c r="O70" s="174">
        <f t="shared" si="6"/>
        <v>6.9101678183613032E-3</v>
      </c>
      <c r="P70" s="177">
        <v>12</v>
      </c>
      <c r="Q70" s="174">
        <f t="shared" si="7"/>
        <v>3.90625E-3</v>
      </c>
      <c r="R70" s="177">
        <v>649</v>
      </c>
      <c r="S70" s="174">
        <f t="shared" si="8"/>
        <v>0.21126302083333334</v>
      </c>
      <c r="T70" s="175">
        <v>514</v>
      </c>
      <c r="U70" s="174">
        <f t="shared" si="9"/>
        <v>0.16731770833333334</v>
      </c>
      <c r="V70" s="175">
        <v>0</v>
      </c>
      <c r="W70" s="174">
        <f t="shared" si="10"/>
        <v>0</v>
      </c>
      <c r="X70" s="175">
        <v>0</v>
      </c>
      <c r="Y70" s="176">
        <f t="shared" si="11"/>
        <v>0</v>
      </c>
    </row>
    <row r="71" spans="1:25" x14ac:dyDescent="0.25">
      <c r="A71" s="178"/>
      <c r="B71" s="177" t="s">
        <v>364</v>
      </c>
      <c r="C71" s="175">
        <v>3047</v>
      </c>
      <c r="D71" s="175">
        <v>3044</v>
      </c>
      <c r="E71" s="174">
        <f t="shared" si="0"/>
        <v>0.99901542500820484</v>
      </c>
      <c r="F71" s="175">
        <v>16</v>
      </c>
      <c r="G71" s="174">
        <f t="shared" si="1"/>
        <v>5.2562417871222077E-3</v>
      </c>
      <c r="H71" s="175">
        <f t="shared" si="2"/>
        <v>3028</v>
      </c>
      <c r="I71" s="196">
        <f t="shared" si="3"/>
        <v>99.474375821287779</v>
      </c>
      <c r="J71" s="177">
        <v>0</v>
      </c>
      <c r="K71" s="174">
        <f t="shared" si="4"/>
        <v>0</v>
      </c>
      <c r="L71" s="175">
        <v>1930</v>
      </c>
      <c r="M71" s="174">
        <f t="shared" si="5"/>
        <v>0.63738441215323649</v>
      </c>
      <c r="N71" s="177">
        <v>7</v>
      </c>
      <c r="O71" s="174">
        <f t="shared" si="6"/>
        <v>2.311756935270806E-3</v>
      </c>
      <c r="P71" s="177">
        <v>2</v>
      </c>
      <c r="Q71" s="174">
        <f t="shared" si="7"/>
        <v>6.5703022339027597E-4</v>
      </c>
      <c r="R71" s="177">
        <v>744</v>
      </c>
      <c r="S71" s="174">
        <f t="shared" si="8"/>
        <v>0.24441524310118265</v>
      </c>
      <c r="T71" s="175">
        <v>345</v>
      </c>
      <c r="U71" s="174">
        <f t="shared" si="9"/>
        <v>0.1133377135348226</v>
      </c>
      <c r="V71" s="175">
        <v>0</v>
      </c>
      <c r="W71" s="174">
        <f t="shared" si="10"/>
        <v>0</v>
      </c>
      <c r="X71" s="175">
        <v>0</v>
      </c>
      <c r="Y71" s="176">
        <f t="shared" si="11"/>
        <v>0</v>
      </c>
    </row>
    <row r="72" spans="1:25" x14ac:dyDescent="0.25">
      <c r="A72" s="178"/>
      <c r="B72" s="177" t="s">
        <v>365</v>
      </c>
      <c r="C72" s="173">
        <v>4393</v>
      </c>
      <c r="D72" s="175">
        <v>4389</v>
      </c>
      <c r="E72" s="174">
        <f t="shared" si="0"/>
        <v>0.99908946050534941</v>
      </c>
      <c r="F72" s="175">
        <v>58</v>
      </c>
      <c r="G72" s="174">
        <f t="shared" si="1"/>
        <v>1.3214855320118478E-2</v>
      </c>
      <c r="H72" s="175">
        <f t="shared" si="2"/>
        <v>4331</v>
      </c>
      <c r="I72" s="196">
        <f t="shared" si="3"/>
        <v>98.678514467988151</v>
      </c>
      <c r="J72" s="177">
        <v>0</v>
      </c>
      <c r="K72" s="174">
        <f t="shared" si="4"/>
        <v>0</v>
      </c>
      <c r="L72" s="175">
        <v>3389</v>
      </c>
      <c r="M72" s="174">
        <f t="shared" si="5"/>
        <v>0.78249826829831448</v>
      </c>
      <c r="N72" s="177">
        <v>0</v>
      </c>
      <c r="O72" s="174">
        <f t="shared" si="6"/>
        <v>0</v>
      </c>
      <c r="P72" s="177">
        <v>0</v>
      </c>
      <c r="Q72" s="174">
        <f t="shared" si="7"/>
        <v>0</v>
      </c>
      <c r="R72" s="175">
        <v>662</v>
      </c>
      <c r="S72" s="174">
        <f t="shared" si="8"/>
        <v>0.15083162451583504</v>
      </c>
      <c r="T72" s="175">
        <v>280</v>
      </c>
      <c r="U72" s="174">
        <f t="shared" si="9"/>
        <v>6.3795853269537475E-2</v>
      </c>
      <c r="V72" s="175">
        <v>0</v>
      </c>
      <c r="W72" s="174">
        <f t="shared" si="10"/>
        <v>0</v>
      </c>
      <c r="X72" s="175">
        <v>0</v>
      </c>
      <c r="Y72" s="176">
        <f t="shared" si="11"/>
        <v>0</v>
      </c>
    </row>
    <row r="73" spans="1:25" x14ac:dyDescent="0.25">
      <c r="A73" s="184"/>
      <c r="B73" s="181"/>
      <c r="C73" s="179"/>
      <c r="D73" s="179"/>
      <c r="E73" s="180"/>
      <c r="F73" s="179"/>
      <c r="G73" s="180"/>
      <c r="H73" s="179"/>
      <c r="I73" s="197"/>
      <c r="J73" s="181"/>
      <c r="K73" s="180"/>
      <c r="L73" s="179"/>
      <c r="M73" s="180"/>
      <c r="N73" s="181"/>
      <c r="O73" s="180"/>
      <c r="P73" s="181"/>
      <c r="Q73" s="180"/>
      <c r="R73" s="181"/>
      <c r="S73" s="180"/>
      <c r="T73" s="179"/>
      <c r="U73" s="180"/>
      <c r="V73" s="179"/>
      <c r="W73" s="180"/>
      <c r="X73" s="179"/>
      <c r="Y73" s="182"/>
    </row>
    <row r="74" spans="1:25" x14ac:dyDescent="0.25">
      <c r="A74" s="178" t="s">
        <v>366</v>
      </c>
      <c r="B74" s="177" t="s">
        <v>367</v>
      </c>
      <c r="C74" s="175">
        <f>2463+33</f>
        <v>2496</v>
      </c>
      <c r="D74" s="175">
        <v>2496</v>
      </c>
      <c r="E74" s="174">
        <f t="shared" si="0"/>
        <v>1</v>
      </c>
      <c r="F74" s="175">
        <v>51</v>
      </c>
      <c r="G74" s="174">
        <f t="shared" si="1"/>
        <v>2.0432692307692308E-2</v>
      </c>
      <c r="H74" s="175">
        <f t="shared" si="2"/>
        <v>2445</v>
      </c>
      <c r="I74" s="196">
        <f t="shared" si="3"/>
        <v>97.956730769230774</v>
      </c>
      <c r="J74" s="177">
        <v>0</v>
      </c>
      <c r="K74" s="174">
        <f t="shared" si="4"/>
        <v>0</v>
      </c>
      <c r="L74" s="175">
        <v>1707</v>
      </c>
      <c r="M74" s="174">
        <f t="shared" si="5"/>
        <v>0.69815950920245395</v>
      </c>
      <c r="N74" s="177">
        <v>6</v>
      </c>
      <c r="O74" s="174">
        <f t="shared" si="6"/>
        <v>2.4539877300613498E-3</v>
      </c>
      <c r="P74" s="177">
        <v>3</v>
      </c>
      <c r="Q74" s="174">
        <f t="shared" si="7"/>
        <v>1.201923076923077E-3</v>
      </c>
      <c r="R74" s="177">
        <v>449</v>
      </c>
      <c r="S74" s="174">
        <f t="shared" si="8"/>
        <v>0.17988782051282051</v>
      </c>
      <c r="T74" s="175">
        <v>280</v>
      </c>
      <c r="U74" s="174">
        <f t="shared" si="9"/>
        <v>0.11217948717948718</v>
      </c>
      <c r="V74" s="175">
        <v>0</v>
      </c>
      <c r="W74" s="174">
        <f t="shared" si="10"/>
        <v>0</v>
      </c>
      <c r="X74" s="175">
        <v>0</v>
      </c>
      <c r="Y74" s="176">
        <f t="shared" si="11"/>
        <v>0</v>
      </c>
    </row>
    <row r="75" spans="1:25" x14ac:dyDescent="0.25">
      <c r="A75" s="178"/>
      <c r="B75" s="177" t="s">
        <v>368</v>
      </c>
      <c r="C75" s="175">
        <v>2054</v>
      </c>
      <c r="D75" s="175">
        <v>2094</v>
      </c>
      <c r="E75" s="174">
        <f t="shared" si="0"/>
        <v>1.0194741966893865</v>
      </c>
      <c r="F75" s="175">
        <v>9</v>
      </c>
      <c r="G75" s="174">
        <f t="shared" si="1"/>
        <v>4.2979942693409743E-3</v>
      </c>
      <c r="H75" s="175">
        <f t="shared" si="2"/>
        <v>2085</v>
      </c>
      <c r="I75" s="196">
        <f t="shared" si="3"/>
        <v>99.570200573065904</v>
      </c>
      <c r="J75" s="177">
        <v>0</v>
      </c>
      <c r="K75" s="174">
        <f t="shared" si="4"/>
        <v>0</v>
      </c>
      <c r="L75" s="175">
        <v>1671</v>
      </c>
      <c r="M75" s="174">
        <f t="shared" si="5"/>
        <v>0.80143884892086326</v>
      </c>
      <c r="N75" s="177">
        <v>16</v>
      </c>
      <c r="O75" s="174">
        <f t="shared" si="6"/>
        <v>7.6738609112709834E-3</v>
      </c>
      <c r="P75" s="177">
        <v>4</v>
      </c>
      <c r="Q75" s="174">
        <f t="shared" si="7"/>
        <v>1.9102196752626551E-3</v>
      </c>
      <c r="R75" s="177">
        <v>173</v>
      </c>
      <c r="S75" s="174">
        <f t="shared" si="8"/>
        <v>8.2617000955109834E-2</v>
      </c>
      <c r="T75" s="175">
        <v>219</v>
      </c>
      <c r="U75" s="174">
        <f t="shared" si="9"/>
        <v>0.10458452722063037</v>
      </c>
      <c r="V75" s="175">
        <v>1</v>
      </c>
      <c r="W75" s="174">
        <f t="shared" si="10"/>
        <v>4.7755491881566379E-4</v>
      </c>
      <c r="X75" s="175">
        <v>1</v>
      </c>
      <c r="Y75" s="176">
        <f t="shared" si="11"/>
        <v>4.7755491881566379E-4</v>
      </c>
    </row>
    <row r="76" spans="1:25" x14ac:dyDescent="0.25">
      <c r="A76" s="178"/>
      <c r="B76" s="177" t="s">
        <v>369</v>
      </c>
      <c r="C76" s="175">
        <v>2102</v>
      </c>
      <c r="D76" s="175">
        <v>2093</v>
      </c>
      <c r="E76" s="174">
        <f t="shared" si="0"/>
        <v>0.99571836346336817</v>
      </c>
      <c r="F76" s="175">
        <v>18</v>
      </c>
      <c r="G76" s="174">
        <f t="shared" si="1"/>
        <v>8.600095556617296E-3</v>
      </c>
      <c r="H76" s="175">
        <f t="shared" si="2"/>
        <v>2075</v>
      </c>
      <c r="I76" s="196">
        <f t="shared" si="3"/>
        <v>99.139990444338267</v>
      </c>
      <c r="J76" s="177">
        <v>0</v>
      </c>
      <c r="K76" s="174">
        <f t="shared" si="4"/>
        <v>0</v>
      </c>
      <c r="L76" s="175">
        <v>1267</v>
      </c>
      <c r="M76" s="174">
        <f t="shared" si="5"/>
        <v>0.61060240963855417</v>
      </c>
      <c r="N76" s="177">
        <v>21</v>
      </c>
      <c r="O76" s="174">
        <f t="shared" si="6"/>
        <v>1.0120481927710843E-2</v>
      </c>
      <c r="P76" s="177">
        <v>5</v>
      </c>
      <c r="Q76" s="174">
        <f t="shared" si="7"/>
        <v>2.3889154323936935E-3</v>
      </c>
      <c r="R76" s="177">
        <v>517</v>
      </c>
      <c r="S76" s="174">
        <f t="shared" si="8"/>
        <v>0.24701385570950787</v>
      </c>
      <c r="T76" s="175">
        <v>262</v>
      </c>
      <c r="U76" s="174">
        <f t="shared" si="9"/>
        <v>0.12517916865742953</v>
      </c>
      <c r="V76" s="175">
        <v>0</v>
      </c>
      <c r="W76" s="174">
        <f t="shared" si="10"/>
        <v>0</v>
      </c>
      <c r="X76" s="175">
        <v>3</v>
      </c>
      <c r="Y76" s="176">
        <f t="shared" si="11"/>
        <v>1.433349259436216E-3</v>
      </c>
    </row>
    <row r="77" spans="1:25" x14ac:dyDescent="0.25">
      <c r="A77" s="178"/>
      <c r="B77" s="177" t="s">
        <v>327</v>
      </c>
      <c r="C77" s="175">
        <v>1865</v>
      </c>
      <c r="D77" s="175">
        <v>1864</v>
      </c>
      <c r="E77" s="174">
        <f t="shared" si="0"/>
        <v>0.99946380697050941</v>
      </c>
      <c r="F77" s="175">
        <v>41</v>
      </c>
      <c r="G77" s="174">
        <f t="shared" si="1"/>
        <v>2.1995708154506438E-2</v>
      </c>
      <c r="H77" s="175">
        <f t="shared" si="2"/>
        <v>1823</v>
      </c>
      <c r="I77" s="196">
        <f t="shared" si="3"/>
        <v>97.800429184549358</v>
      </c>
      <c r="J77" s="177">
        <v>0</v>
      </c>
      <c r="K77" s="174">
        <f t="shared" si="4"/>
        <v>0</v>
      </c>
      <c r="L77" s="175">
        <v>1297</v>
      </c>
      <c r="M77" s="174">
        <f t="shared" si="5"/>
        <v>0.71146461876028522</v>
      </c>
      <c r="N77" s="177">
        <v>5</v>
      </c>
      <c r="O77" s="174">
        <f t="shared" si="6"/>
        <v>2.7427317608337905E-3</v>
      </c>
      <c r="P77" s="177">
        <v>91</v>
      </c>
      <c r="Q77" s="174">
        <f t="shared" si="7"/>
        <v>4.8819742489270387E-2</v>
      </c>
      <c r="R77" s="177">
        <v>280</v>
      </c>
      <c r="S77" s="174">
        <f t="shared" si="8"/>
        <v>0.15021459227467812</v>
      </c>
      <c r="T77" s="175">
        <v>149</v>
      </c>
      <c r="U77" s="174">
        <f t="shared" si="9"/>
        <v>7.9935622317596572E-2</v>
      </c>
      <c r="V77" s="175">
        <v>0</v>
      </c>
      <c r="W77" s="174">
        <f t="shared" si="10"/>
        <v>0</v>
      </c>
      <c r="X77" s="175">
        <v>1</v>
      </c>
      <c r="Y77" s="176">
        <f t="shared" si="11"/>
        <v>5.3648068669527897E-4</v>
      </c>
    </row>
    <row r="78" spans="1:25" x14ac:dyDescent="0.25">
      <c r="A78" s="178"/>
      <c r="B78" s="177" t="s">
        <v>370</v>
      </c>
      <c r="C78" s="175">
        <v>4087</v>
      </c>
      <c r="D78" s="175">
        <v>4175</v>
      </c>
      <c r="E78" s="174">
        <f t="shared" si="0"/>
        <v>1.0215316858331294</v>
      </c>
      <c r="F78" s="175">
        <v>9</v>
      </c>
      <c r="G78" s="174">
        <f t="shared" si="1"/>
        <v>2.155688622754491E-3</v>
      </c>
      <c r="H78" s="175">
        <f t="shared" si="2"/>
        <v>4166</v>
      </c>
      <c r="I78" s="196">
        <f t="shared" si="3"/>
        <v>99.784431137724553</v>
      </c>
      <c r="J78" s="177">
        <v>0</v>
      </c>
      <c r="K78" s="174">
        <f t="shared" si="4"/>
        <v>0</v>
      </c>
      <c r="L78" s="175">
        <v>3097</v>
      </c>
      <c r="M78" s="174">
        <f t="shared" si="5"/>
        <v>0.74339894383101301</v>
      </c>
      <c r="N78" s="177">
        <v>34</v>
      </c>
      <c r="O78" s="174">
        <f t="shared" si="6"/>
        <v>8.1613058089294293E-3</v>
      </c>
      <c r="P78" s="177">
        <v>70</v>
      </c>
      <c r="Q78" s="174">
        <f t="shared" si="7"/>
        <v>1.6766467065868262E-2</v>
      </c>
      <c r="R78" s="177">
        <v>545</v>
      </c>
      <c r="S78" s="174">
        <f t="shared" si="8"/>
        <v>0.13053892215568863</v>
      </c>
      <c r="T78" s="175">
        <v>417</v>
      </c>
      <c r="U78" s="174">
        <f t="shared" si="9"/>
        <v>9.9880239520958078E-2</v>
      </c>
      <c r="V78" s="175">
        <v>0</v>
      </c>
      <c r="W78" s="174">
        <f t="shared" si="10"/>
        <v>0</v>
      </c>
      <c r="X78" s="175">
        <v>3</v>
      </c>
      <c r="Y78" s="176">
        <f t="shared" si="11"/>
        <v>7.18562874251497E-4</v>
      </c>
    </row>
    <row r="79" spans="1:25" x14ac:dyDescent="0.25">
      <c r="A79" s="184"/>
      <c r="B79" s="181"/>
      <c r="C79" s="179"/>
      <c r="D79" s="179"/>
      <c r="E79" s="180"/>
      <c r="F79" s="179"/>
      <c r="G79" s="180"/>
      <c r="H79" s="179"/>
      <c r="I79" s="197"/>
      <c r="J79" s="181"/>
      <c r="K79" s="180"/>
      <c r="L79" s="179"/>
      <c r="M79" s="180"/>
      <c r="N79" s="181"/>
      <c r="O79" s="180"/>
      <c r="P79" s="181"/>
      <c r="Q79" s="180"/>
      <c r="R79" s="181"/>
      <c r="S79" s="180"/>
      <c r="T79" s="179"/>
      <c r="U79" s="180"/>
      <c r="V79" s="179"/>
      <c r="W79" s="180"/>
      <c r="X79" s="179"/>
      <c r="Y79" s="182"/>
    </row>
    <row r="80" spans="1:25" x14ac:dyDescent="0.25">
      <c r="A80" s="178" t="s">
        <v>171</v>
      </c>
      <c r="B80" s="177" t="s">
        <v>371</v>
      </c>
      <c r="C80" s="175">
        <f>2628+16-40</f>
        <v>2604</v>
      </c>
      <c r="D80" s="175">
        <v>2624</v>
      </c>
      <c r="E80" s="174">
        <f t="shared" ref="E80:E90" si="12">D80/C80</f>
        <v>1.0076804915514592</v>
      </c>
      <c r="F80" s="175">
        <v>10</v>
      </c>
      <c r="G80" s="174">
        <f t="shared" ref="G80:G90" si="13">F80/D80</f>
        <v>3.8109756097560975E-3</v>
      </c>
      <c r="H80" s="175">
        <f t="shared" ref="H80:H90" si="14">D80-F80</f>
        <v>2614</v>
      </c>
      <c r="I80" s="196">
        <f t="shared" ref="I80:I90" si="15">H80*100/D80</f>
        <v>99.618902439024396</v>
      </c>
      <c r="J80" s="177">
        <v>0</v>
      </c>
      <c r="K80" s="174">
        <f t="shared" ref="K80:K90" si="16">J80/H80</f>
        <v>0</v>
      </c>
      <c r="L80" s="175">
        <v>1770</v>
      </c>
      <c r="M80" s="174">
        <f t="shared" ref="M80:M90" si="17">L80/H80</f>
        <v>0.67712318286151496</v>
      </c>
      <c r="N80" s="177">
        <v>23</v>
      </c>
      <c r="O80" s="174">
        <f t="shared" ref="O80:O90" si="18">N80/H80</f>
        <v>8.7987758224942619E-3</v>
      </c>
      <c r="P80" s="177">
        <v>201</v>
      </c>
      <c r="Q80" s="174">
        <f t="shared" ref="Q80:Q90" si="19">P80/D80</f>
        <v>7.660060975609756E-2</v>
      </c>
      <c r="R80" s="177">
        <v>438</v>
      </c>
      <c r="S80" s="174">
        <f t="shared" ref="S80:S90" si="20">R80/D80</f>
        <v>0.16692073170731708</v>
      </c>
      <c r="T80" s="175">
        <v>181</v>
      </c>
      <c r="U80" s="174">
        <f t="shared" ref="U80:U90" si="21">T80/D80</f>
        <v>6.8978658536585372E-2</v>
      </c>
      <c r="V80" s="175">
        <v>0</v>
      </c>
      <c r="W80" s="174">
        <f t="shared" ref="W80:W90" si="22">V80/D80</f>
        <v>0</v>
      </c>
      <c r="X80" s="175">
        <v>1</v>
      </c>
      <c r="Y80" s="176">
        <f t="shared" ref="Y80:Y90" si="23">X80/D80</f>
        <v>3.8109756097560977E-4</v>
      </c>
    </row>
    <row r="81" spans="1:27" x14ac:dyDescent="0.25">
      <c r="A81" s="178"/>
      <c r="B81" s="177" t="s">
        <v>372</v>
      </c>
      <c r="C81" s="175">
        <f>2931+2-20</f>
        <v>2913</v>
      </c>
      <c r="D81" s="175">
        <v>2925</v>
      </c>
      <c r="E81" s="174">
        <f t="shared" si="12"/>
        <v>1.004119464469619</v>
      </c>
      <c r="F81" s="175">
        <v>12</v>
      </c>
      <c r="G81" s="174">
        <f t="shared" si="13"/>
        <v>4.1025641025641026E-3</v>
      </c>
      <c r="H81" s="175">
        <f t="shared" si="14"/>
        <v>2913</v>
      </c>
      <c r="I81" s="196">
        <f t="shared" si="15"/>
        <v>99.589743589743591</v>
      </c>
      <c r="J81" s="177">
        <v>0</v>
      </c>
      <c r="K81" s="174">
        <f t="shared" si="16"/>
        <v>0</v>
      </c>
      <c r="L81" s="175">
        <v>2025</v>
      </c>
      <c r="M81" s="174">
        <f t="shared" si="17"/>
        <v>0.69515962924819774</v>
      </c>
      <c r="N81" s="177">
        <v>0</v>
      </c>
      <c r="O81" s="174">
        <f t="shared" si="18"/>
        <v>0</v>
      </c>
      <c r="P81" s="177">
        <v>199</v>
      </c>
      <c r="Q81" s="174">
        <f t="shared" si="19"/>
        <v>6.8034188034188037E-2</v>
      </c>
      <c r="R81" s="177">
        <v>379</v>
      </c>
      <c r="S81" s="174">
        <f t="shared" si="20"/>
        <v>0.12957264957264958</v>
      </c>
      <c r="T81" s="175">
        <v>310</v>
      </c>
      <c r="U81" s="174">
        <f t="shared" si="21"/>
        <v>0.10598290598290598</v>
      </c>
      <c r="V81" s="175">
        <v>0</v>
      </c>
      <c r="W81" s="174">
        <f t="shared" si="22"/>
        <v>0</v>
      </c>
      <c r="X81" s="175">
        <v>0</v>
      </c>
      <c r="Y81" s="176">
        <f t="shared" si="23"/>
        <v>0</v>
      </c>
    </row>
    <row r="82" spans="1:27" x14ac:dyDescent="0.25">
      <c r="A82" s="178"/>
      <c r="B82" s="177" t="s">
        <v>373</v>
      </c>
      <c r="C82" s="175">
        <f>2449+2-20</f>
        <v>2431</v>
      </c>
      <c r="D82" s="175">
        <v>2450</v>
      </c>
      <c r="E82" s="174">
        <f t="shared" si="12"/>
        <v>1.0078157136980666</v>
      </c>
      <c r="F82" s="175">
        <v>4</v>
      </c>
      <c r="G82" s="174">
        <f t="shared" si="13"/>
        <v>1.6326530612244899E-3</v>
      </c>
      <c r="H82" s="175">
        <f t="shared" si="14"/>
        <v>2446</v>
      </c>
      <c r="I82" s="196">
        <f t="shared" si="15"/>
        <v>99.836734693877546</v>
      </c>
      <c r="J82" s="177">
        <v>0</v>
      </c>
      <c r="K82" s="174">
        <f t="shared" si="16"/>
        <v>0</v>
      </c>
      <c r="L82" s="175">
        <v>1950</v>
      </c>
      <c r="M82" s="174">
        <f t="shared" si="17"/>
        <v>0.79721995094031073</v>
      </c>
      <c r="N82" s="177">
        <v>0</v>
      </c>
      <c r="O82" s="174">
        <f t="shared" si="18"/>
        <v>0</v>
      </c>
      <c r="P82" s="177">
        <v>0</v>
      </c>
      <c r="Q82" s="174">
        <f t="shared" si="19"/>
        <v>0</v>
      </c>
      <c r="R82" s="177">
        <v>279</v>
      </c>
      <c r="S82" s="174">
        <f t="shared" si="20"/>
        <v>0.11387755102040817</v>
      </c>
      <c r="T82" s="175">
        <v>217</v>
      </c>
      <c r="U82" s="174">
        <f t="shared" si="21"/>
        <v>8.8571428571428565E-2</v>
      </c>
      <c r="V82" s="175">
        <v>0</v>
      </c>
      <c r="W82" s="174">
        <f t="shared" si="22"/>
        <v>0</v>
      </c>
      <c r="X82" s="175">
        <v>0</v>
      </c>
      <c r="Y82" s="176">
        <f t="shared" si="23"/>
        <v>0</v>
      </c>
    </row>
    <row r="83" spans="1:27" x14ac:dyDescent="0.25">
      <c r="A83" s="178"/>
      <c r="B83" s="177" t="s">
        <v>374</v>
      </c>
      <c r="C83" s="175">
        <v>3105</v>
      </c>
      <c r="D83" s="175">
        <v>3105</v>
      </c>
      <c r="E83" s="174">
        <f t="shared" si="12"/>
        <v>1</v>
      </c>
      <c r="F83" s="175">
        <v>8</v>
      </c>
      <c r="G83" s="174">
        <f t="shared" si="13"/>
        <v>2.5764895330112722E-3</v>
      </c>
      <c r="H83" s="175">
        <f t="shared" si="14"/>
        <v>3097</v>
      </c>
      <c r="I83" s="196">
        <f t="shared" si="15"/>
        <v>99.742351046698872</v>
      </c>
      <c r="J83" s="177">
        <v>0</v>
      </c>
      <c r="K83" s="174">
        <f t="shared" si="16"/>
        <v>0</v>
      </c>
      <c r="L83" s="175">
        <v>2095</v>
      </c>
      <c r="M83" s="174">
        <f t="shared" si="17"/>
        <v>0.67646109137875365</v>
      </c>
      <c r="N83" s="177">
        <v>3</v>
      </c>
      <c r="O83" s="174">
        <f t="shared" si="18"/>
        <v>9.686793671294801E-4</v>
      </c>
      <c r="P83" s="177">
        <v>0</v>
      </c>
      <c r="Q83" s="174">
        <f t="shared" si="19"/>
        <v>0</v>
      </c>
      <c r="R83" s="177">
        <v>615</v>
      </c>
      <c r="S83" s="174">
        <f t="shared" si="20"/>
        <v>0.19806763285024154</v>
      </c>
      <c r="T83" s="175">
        <v>382</v>
      </c>
      <c r="U83" s="174">
        <f t="shared" si="21"/>
        <v>0.12302737520128824</v>
      </c>
      <c r="V83" s="175">
        <v>0</v>
      </c>
      <c r="W83" s="174">
        <f t="shared" si="22"/>
        <v>0</v>
      </c>
      <c r="X83" s="175">
        <v>2</v>
      </c>
      <c r="Y83" s="176">
        <f t="shared" si="23"/>
        <v>6.4412238325281806E-4</v>
      </c>
    </row>
    <row r="84" spans="1:27" x14ac:dyDescent="0.25">
      <c r="A84" s="184"/>
      <c r="B84" s="181"/>
      <c r="C84" s="179"/>
      <c r="D84" s="179"/>
      <c r="E84" s="180"/>
      <c r="F84" s="179"/>
      <c r="G84" s="180"/>
      <c r="H84" s="179"/>
      <c r="I84" s="197"/>
      <c r="J84" s="181"/>
      <c r="K84" s="180"/>
      <c r="L84" s="179"/>
      <c r="M84" s="180"/>
      <c r="N84" s="181"/>
      <c r="O84" s="180"/>
      <c r="P84" s="181"/>
      <c r="Q84" s="180"/>
      <c r="R84" s="181"/>
      <c r="S84" s="180"/>
      <c r="T84" s="179"/>
      <c r="U84" s="180"/>
      <c r="V84" s="179"/>
      <c r="W84" s="180"/>
      <c r="X84" s="179"/>
      <c r="Y84" s="182"/>
    </row>
    <row r="85" spans="1:27" x14ac:dyDescent="0.25">
      <c r="A85" s="178" t="s">
        <v>375</v>
      </c>
      <c r="B85" s="177" t="s">
        <v>376</v>
      </c>
      <c r="C85" s="175">
        <f>2485+6-30</f>
        <v>2461</v>
      </c>
      <c r="D85" s="175">
        <v>2491</v>
      </c>
      <c r="E85" s="174">
        <f t="shared" si="12"/>
        <v>1.0121901665989435</v>
      </c>
      <c r="F85" s="175">
        <v>16</v>
      </c>
      <c r="G85" s="174">
        <f t="shared" si="13"/>
        <v>6.4231232436772383E-3</v>
      </c>
      <c r="H85" s="175">
        <f t="shared" si="14"/>
        <v>2475</v>
      </c>
      <c r="I85" s="196">
        <f t="shared" si="15"/>
        <v>99.357687675632278</v>
      </c>
      <c r="J85" s="177">
        <v>0</v>
      </c>
      <c r="K85" s="174">
        <f t="shared" si="16"/>
        <v>0</v>
      </c>
      <c r="L85" s="175">
        <v>1828</v>
      </c>
      <c r="M85" s="174">
        <f t="shared" si="17"/>
        <v>0.73858585858585857</v>
      </c>
      <c r="N85" s="177">
        <v>8</v>
      </c>
      <c r="O85" s="174">
        <f t="shared" si="18"/>
        <v>3.2323232323232323E-3</v>
      </c>
      <c r="P85" s="177">
        <v>161</v>
      </c>
      <c r="Q85" s="174">
        <f t="shared" si="19"/>
        <v>6.4632677639502215E-2</v>
      </c>
      <c r="R85" s="177">
        <v>261</v>
      </c>
      <c r="S85" s="174">
        <f t="shared" si="20"/>
        <v>0.10477719791248495</v>
      </c>
      <c r="T85" s="175">
        <v>189</v>
      </c>
      <c r="U85" s="174">
        <f t="shared" si="21"/>
        <v>7.5873143315937377E-2</v>
      </c>
      <c r="V85" s="175"/>
      <c r="W85" s="174">
        <f t="shared" si="22"/>
        <v>0</v>
      </c>
      <c r="X85" s="175">
        <v>28</v>
      </c>
      <c r="Y85" s="176">
        <f t="shared" si="23"/>
        <v>1.1240465676435166E-2</v>
      </c>
    </row>
    <row r="86" spans="1:27" x14ac:dyDescent="0.25">
      <c r="A86" s="178"/>
      <c r="B86" s="177" t="s">
        <v>377</v>
      </c>
      <c r="C86" s="175">
        <v>3686</v>
      </c>
      <c r="D86" s="175">
        <v>3682</v>
      </c>
      <c r="E86" s="174">
        <f t="shared" si="12"/>
        <v>0.99891481280520888</v>
      </c>
      <c r="F86" s="175">
        <v>17</v>
      </c>
      <c r="G86" s="174">
        <f t="shared" si="13"/>
        <v>4.617055947854427E-3</v>
      </c>
      <c r="H86" s="175">
        <f t="shared" si="14"/>
        <v>3665</v>
      </c>
      <c r="I86" s="196">
        <f t="shared" si="15"/>
        <v>99.538294405214558</v>
      </c>
      <c r="J86" s="177">
        <v>0</v>
      </c>
      <c r="K86" s="174">
        <f t="shared" si="16"/>
        <v>0</v>
      </c>
      <c r="L86" s="175">
        <v>2760</v>
      </c>
      <c r="M86" s="174">
        <f t="shared" si="17"/>
        <v>0.75306957708049116</v>
      </c>
      <c r="N86" s="177">
        <v>2</v>
      </c>
      <c r="O86" s="174">
        <f t="shared" si="18"/>
        <v>5.4570259208731246E-4</v>
      </c>
      <c r="P86" s="177">
        <v>216</v>
      </c>
      <c r="Q86" s="174">
        <f t="shared" si="19"/>
        <v>5.8663769690385663E-2</v>
      </c>
      <c r="R86" s="177">
        <v>399</v>
      </c>
      <c r="S86" s="174">
        <f t="shared" si="20"/>
        <v>0.10836501901140684</v>
      </c>
      <c r="T86" s="175">
        <v>276</v>
      </c>
      <c r="U86" s="174">
        <f t="shared" si="21"/>
        <v>7.495926127104835E-2</v>
      </c>
      <c r="V86" s="175"/>
      <c r="W86" s="174">
        <f t="shared" si="22"/>
        <v>0</v>
      </c>
      <c r="X86" s="175">
        <v>12</v>
      </c>
      <c r="Y86" s="176">
        <f t="shared" si="23"/>
        <v>3.2590983161325366E-3</v>
      </c>
    </row>
    <row r="87" spans="1:27" x14ac:dyDescent="0.25">
      <c r="A87" s="178"/>
      <c r="B87" s="177" t="s">
        <v>378</v>
      </c>
      <c r="C87" s="175">
        <v>3934</v>
      </c>
      <c r="D87" s="175">
        <v>3925</v>
      </c>
      <c r="E87" s="174">
        <f t="shared" si="12"/>
        <v>0.99771225216065074</v>
      </c>
      <c r="F87" s="175">
        <v>40</v>
      </c>
      <c r="G87" s="174">
        <f t="shared" si="13"/>
        <v>1.019108280254777E-2</v>
      </c>
      <c r="H87" s="175">
        <f t="shared" si="14"/>
        <v>3885</v>
      </c>
      <c r="I87" s="196">
        <f t="shared" si="15"/>
        <v>98.980891719745216</v>
      </c>
      <c r="J87" s="177">
        <v>0</v>
      </c>
      <c r="K87" s="174">
        <f t="shared" si="16"/>
        <v>0</v>
      </c>
      <c r="L87" s="175">
        <v>3025</v>
      </c>
      <c r="M87" s="174">
        <f t="shared" si="17"/>
        <v>0.7786357786357786</v>
      </c>
      <c r="N87" s="177">
        <v>0</v>
      </c>
      <c r="O87" s="174">
        <f t="shared" si="18"/>
        <v>0</v>
      </c>
      <c r="P87" s="177"/>
      <c r="Q87" s="174">
        <f t="shared" si="19"/>
        <v>0</v>
      </c>
      <c r="R87" s="177">
        <v>508</v>
      </c>
      <c r="S87" s="174">
        <f t="shared" si="20"/>
        <v>0.1294267515923567</v>
      </c>
      <c r="T87" s="175">
        <v>347</v>
      </c>
      <c r="U87" s="174">
        <f t="shared" si="21"/>
        <v>8.8407643312101908E-2</v>
      </c>
      <c r="V87" s="175">
        <v>0</v>
      </c>
      <c r="W87" s="174">
        <f t="shared" si="22"/>
        <v>0</v>
      </c>
      <c r="X87" s="175">
        <v>5</v>
      </c>
      <c r="Y87" s="176">
        <f t="shared" si="23"/>
        <v>1.2738853503184713E-3</v>
      </c>
    </row>
    <row r="88" spans="1:27" x14ac:dyDescent="0.25">
      <c r="A88" s="178"/>
      <c r="B88" s="177" t="s">
        <v>379</v>
      </c>
      <c r="C88" s="175">
        <v>2018</v>
      </c>
      <c r="D88" s="175">
        <v>2006</v>
      </c>
      <c r="E88" s="174">
        <f t="shared" si="12"/>
        <v>0.99405351833498512</v>
      </c>
      <c r="F88" s="175">
        <v>3</v>
      </c>
      <c r="G88" s="174">
        <f t="shared" si="13"/>
        <v>1.4955134596211367E-3</v>
      </c>
      <c r="H88" s="175">
        <f t="shared" si="14"/>
        <v>2003</v>
      </c>
      <c r="I88" s="196">
        <f t="shared" si="15"/>
        <v>99.850448654037891</v>
      </c>
      <c r="J88" s="177">
        <v>1</v>
      </c>
      <c r="K88" s="174">
        <f t="shared" si="16"/>
        <v>4.992511233150275E-4</v>
      </c>
      <c r="L88" s="175">
        <v>1207</v>
      </c>
      <c r="M88" s="174">
        <f t="shared" si="17"/>
        <v>0.60259610584123813</v>
      </c>
      <c r="N88" s="177">
        <v>26</v>
      </c>
      <c r="O88" s="174">
        <f t="shared" si="18"/>
        <v>1.2980529206190713E-2</v>
      </c>
      <c r="P88" s="177">
        <v>9</v>
      </c>
      <c r="Q88" s="174">
        <f t="shared" si="19"/>
        <v>4.4865403788634101E-3</v>
      </c>
      <c r="R88" s="177">
        <v>117</v>
      </c>
      <c r="S88" s="174">
        <f t="shared" si="20"/>
        <v>5.8325024925224324E-2</v>
      </c>
      <c r="T88" s="175">
        <v>637</v>
      </c>
      <c r="U88" s="174">
        <f t="shared" si="21"/>
        <v>0.31754735792622135</v>
      </c>
      <c r="V88" s="175"/>
      <c r="W88" s="174">
        <f t="shared" si="22"/>
        <v>0</v>
      </c>
      <c r="X88" s="175">
        <v>6</v>
      </c>
      <c r="Y88" s="176">
        <f t="shared" si="23"/>
        <v>2.9910269192422734E-3</v>
      </c>
    </row>
    <row r="89" spans="1:27" x14ac:dyDescent="0.25">
      <c r="A89" s="178"/>
      <c r="B89" s="177" t="s">
        <v>380</v>
      </c>
      <c r="C89" s="175">
        <v>3031</v>
      </c>
      <c r="D89" s="175">
        <v>3079</v>
      </c>
      <c r="E89" s="174">
        <f t="shared" si="12"/>
        <v>1.0158363576377434</v>
      </c>
      <c r="F89" s="175">
        <v>71</v>
      </c>
      <c r="G89" s="174">
        <f t="shared" si="13"/>
        <v>2.3059434881455017E-2</v>
      </c>
      <c r="H89" s="175">
        <f t="shared" si="14"/>
        <v>3008</v>
      </c>
      <c r="I89" s="196">
        <f t="shared" si="15"/>
        <v>97.694056511854498</v>
      </c>
      <c r="J89" s="177">
        <v>0</v>
      </c>
      <c r="K89" s="174">
        <f t="shared" si="16"/>
        <v>0</v>
      </c>
      <c r="L89" s="175">
        <v>2072</v>
      </c>
      <c r="M89" s="174">
        <f t="shared" si="17"/>
        <v>0.68882978723404253</v>
      </c>
      <c r="N89" s="177">
        <v>46</v>
      </c>
      <c r="O89" s="174">
        <f t="shared" si="18"/>
        <v>1.5292553191489361E-2</v>
      </c>
      <c r="P89" s="177">
        <v>4</v>
      </c>
      <c r="Q89" s="174">
        <f t="shared" si="19"/>
        <v>1.2991230919129587E-3</v>
      </c>
      <c r="R89" s="177">
        <v>821</v>
      </c>
      <c r="S89" s="174">
        <f t="shared" si="20"/>
        <v>0.26664501461513479</v>
      </c>
      <c r="T89" s="175">
        <v>60</v>
      </c>
      <c r="U89" s="174">
        <f t="shared" si="21"/>
        <v>1.948684637869438E-2</v>
      </c>
      <c r="V89" s="175"/>
      <c r="W89" s="174">
        <f t="shared" si="22"/>
        <v>0</v>
      </c>
      <c r="X89" s="175">
        <v>5</v>
      </c>
      <c r="Y89" s="176">
        <f t="shared" si="23"/>
        <v>1.6239038648911985E-3</v>
      </c>
    </row>
    <row r="90" spans="1:27" x14ac:dyDescent="0.25">
      <c r="A90" s="209"/>
      <c r="B90" s="213" t="s">
        <v>363</v>
      </c>
      <c r="C90" s="210">
        <v>2160</v>
      </c>
      <c r="D90" s="210">
        <v>2197</v>
      </c>
      <c r="E90" s="211">
        <f t="shared" si="12"/>
        <v>1.0171296296296297</v>
      </c>
      <c r="F90" s="210">
        <v>20</v>
      </c>
      <c r="G90" s="211">
        <f t="shared" si="13"/>
        <v>9.1033227127901677E-3</v>
      </c>
      <c r="H90" s="210">
        <f t="shared" si="14"/>
        <v>2177</v>
      </c>
      <c r="I90" s="212">
        <f t="shared" si="15"/>
        <v>99.089667728720983</v>
      </c>
      <c r="J90" s="213">
        <v>0</v>
      </c>
      <c r="K90" s="211">
        <f t="shared" si="16"/>
        <v>0</v>
      </c>
      <c r="L90" s="210">
        <v>1397</v>
      </c>
      <c r="M90" s="211">
        <f t="shared" si="17"/>
        <v>0.64170877354157096</v>
      </c>
      <c r="N90" s="213">
        <v>0</v>
      </c>
      <c r="O90" s="211">
        <f t="shared" si="18"/>
        <v>0</v>
      </c>
      <c r="P90" s="213">
        <v>308</v>
      </c>
      <c r="Q90" s="211">
        <f t="shared" si="19"/>
        <v>0.1401911697769686</v>
      </c>
      <c r="R90" s="213">
        <v>288</v>
      </c>
      <c r="S90" s="211">
        <f t="shared" si="20"/>
        <v>0.13108784706417842</v>
      </c>
      <c r="T90" s="210">
        <v>171</v>
      </c>
      <c r="U90" s="211">
        <f t="shared" si="21"/>
        <v>7.783340919435594E-2</v>
      </c>
      <c r="V90" s="210">
        <v>0</v>
      </c>
      <c r="W90" s="211">
        <f t="shared" si="22"/>
        <v>0</v>
      </c>
      <c r="X90" s="210">
        <v>13</v>
      </c>
      <c r="Y90" s="214">
        <f t="shared" si="23"/>
        <v>5.9171597633136093E-3</v>
      </c>
      <c r="AA90" s="170"/>
    </row>
    <row r="91" spans="1:27" ht="35.25" customHeight="1" thickBot="1" x14ac:dyDescent="0.3">
      <c r="A91" s="522" t="s">
        <v>216</v>
      </c>
      <c r="B91" s="523"/>
      <c r="C91" s="203">
        <v>178336</v>
      </c>
      <c r="D91" s="204">
        <v>178563</v>
      </c>
      <c r="E91" s="205">
        <f>D91*100/C91</f>
        <v>100.12728781625695</v>
      </c>
      <c r="F91" s="204">
        <v>1678</v>
      </c>
      <c r="G91" s="205">
        <f>F91*100/D91</f>
        <v>0.93972435498955553</v>
      </c>
      <c r="H91" s="204">
        <v>176885</v>
      </c>
      <c r="I91" s="205">
        <f>H91/D91*100</f>
        <v>99.060275645010449</v>
      </c>
      <c r="J91" s="206">
        <v>17</v>
      </c>
      <c r="K91" s="207">
        <f>J91*100/H91</f>
        <v>9.6107640557424323E-3</v>
      </c>
      <c r="L91" s="203">
        <v>136932</v>
      </c>
      <c r="M91" s="207">
        <f>L91*100/H91</f>
        <v>77.413008451818982</v>
      </c>
      <c r="N91" s="206">
        <v>402</v>
      </c>
      <c r="O91" s="207">
        <f>N91*100/H91</f>
        <v>0.22726630296520339</v>
      </c>
      <c r="P91" s="203">
        <v>1637</v>
      </c>
      <c r="Q91" s="207">
        <f>P91*100/H91</f>
        <v>0.92546004466178589</v>
      </c>
      <c r="R91" s="203">
        <v>23567</v>
      </c>
      <c r="S91" s="207">
        <f>R91*100/H91</f>
        <v>13.323345676569522</v>
      </c>
      <c r="T91" s="203">
        <v>14197</v>
      </c>
      <c r="U91" s="207">
        <f>T91*100/H91</f>
        <v>8.026118664669136</v>
      </c>
      <c r="V91" s="206">
        <v>31</v>
      </c>
      <c r="W91" s="207">
        <f>V91/H91*100</f>
        <v>1.7525510925177377E-2</v>
      </c>
      <c r="X91" s="206">
        <v>102</v>
      </c>
      <c r="Y91" s="208">
        <f>X91*100/H91</f>
        <v>5.7664584334454587E-2</v>
      </c>
    </row>
    <row r="92" spans="1:27" ht="15.75" thickTop="1" x14ac:dyDescent="0.25"/>
  </sheetData>
  <mergeCells count="16">
    <mergeCell ref="A91:B91"/>
    <mergeCell ref="D9:S9"/>
    <mergeCell ref="A12:A13"/>
    <mergeCell ref="B12:B13"/>
    <mergeCell ref="C12:C13"/>
    <mergeCell ref="D12:D13"/>
    <mergeCell ref="E12:E13"/>
    <mergeCell ref="F4:M4"/>
    <mergeCell ref="F5:M5"/>
    <mergeCell ref="F6:M6"/>
    <mergeCell ref="F7:M7"/>
    <mergeCell ref="F12:F13"/>
    <mergeCell ref="G12:G13"/>
    <mergeCell ref="H12:H13"/>
    <mergeCell ref="I12:I13"/>
    <mergeCell ref="J12:Y12"/>
  </mergeCells>
  <pageMargins left="0.7" right="0.7" top="0.75" bottom="0.75" header="0.3" footer="0.3"/>
  <pageSetup paperSize="9" scale="6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93"/>
  <sheetViews>
    <sheetView topLeftCell="H1" workbookViewId="0">
      <selection activeCell="E94" sqref="E94"/>
    </sheetView>
  </sheetViews>
  <sheetFormatPr defaultRowHeight="15" x14ac:dyDescent="0.25"/>
  <cols>
    <col min="1" max="1" width="11" style="118" customWidth="1"/>
    <col min="2" max="2" width="24.7109375" customWidth="1"/>
  </cols>
  <sheetData>
    <row r="3" spans="1:28" ht="15.75" x14ac:dyDescent="0.25">
      <c r="B3" s="1"/>
      <c r="C3" s="2"/>
      <c r="D3" s="3"/>
      <c r="E3" s="3"/>
      <c r="F3" s="3"/>
      <c r="G3" s="4"/>
      <c r="H3" s="4"/>
      <c r="I3" s="4"/>
      <c r="J3" s="4"/>
      <c r="K3" s="3"/>
      <c r="L3" s="3"/>
      <c r="M3" s="4"/>
      <c r="N3" s="3"/>
      <c r="O3" s="3"/>
      <c r="P3" s="3"/>
      <c r="Q3" s="3"/>
      <c r="R3" s="3"/>
      <c r="S3" s="4"/>
      <c r="T3" s="3"/>
      <c r="U3" s="4"/>
    </row>
    <row r="4" spans="1:28" ht="18.75" x14ac:dyDescent="0.3">
      <c r="B4" s="1"/>
      <c r="C4" s="2"/>
      <c r="D4" s="29"/>
      <c r="E4" s="27"/>
      <c r="F4" s="495" t="s">
        <v>0</v>
      </c>
      <c r="G4" s="495"/>
      <c r="H4" s="495"/>
      <c r="I4" s="495"/>
      <c r="J4" s="495"/>
      <c r="K4" s="495"/>
      <c r="L4" s="495"/>
      <c r="M4" s="495"/>
      <c r="N4" s="27"/>
      <c r="O4" s="27"/>
      <c r="P4" s="27"/>
      <c r="Q4" s="27"/>
      <c r="R4" s="27"/>
      <c r="S4" s="28"/>
      <c r="T4" s="3"/>
      <c r="U4" s="4"/>
    </row>
    <row r="5" spans="1:28" ht="15.75" x14ac:dyDescent="0.25">
      <c r="B5" s="1"/>
      <c r="C5" s="2"/>
      <c r="D5" s="29"/>
      <c r="E5" s="27"/>
      <c r="F5" s="496" t="s">
        <v>1</v>
      </c>
      <c r="G5" s="496"/>
      <c r="H5" s="496"/>
      <c r="I5" s="496"/>
      <c r="J5" s="496"/>
      <c r="K5" s="496"/>
      <c r="L5" s="496"/>
      <c r="M5" s="496"/>
      <c r="N5" s="27"/>
      <c r="O5" s="27"/>
      <c r="P5" s="27"/>
      <c r="Q5" s="27"/>
      <c r="R5" s="27"/>
      <c r="S5" s="28"/>
      <c r="T5" s="3"/>
      <c r="U5" s="4"/>
    </row>
    <row r="6" spans="1:28" ht="15.75" x14ac:dyDescent="0.25">
      <c r="B6" s="1"/>
      <c r="C6" s="2"/>
      <c r="D6" s="29"/>
      <c r="E6" s="27"/>
      <c r="F6" s="497" t="s">
        <v>2</v>
      </c>
      <c r="G6" s="497"/>
      <c r="H6" s="497"/>
      <c r="I6" s="497"/>
      <c r="J6" s="497"/>
      <c r="K6" s="497"/>
      <c r="L6" s="497"/>
      <c r="M6" s="497"/>
      <c r="N6" s="27"/>
      <c r="O6" s="27"/>
      <c r="P6" s="27"/>
      <c r="Q6" s="27"/>
      <c r="R6" s="27"/>
      <c r="S6" s="28"/>
      <c r="T6" s="3"/>
      <c r="U6" s="4"/>
    </row>
    <row r="7" spans="1:28" s="1" customFormat="1" ht="18.75" x14ac:dyDescent="0.25">
      <c r="A7" s="215"/>
      <c r="C7" s="2"/>
      <c r="D7" s="29"/>
      <c r="E7" s="27"/>
      <c r="F7" s="498" t="s">
        <v>382</v>
      </c>
      <c r="G7" s="498"/>
      <c r="H7" s="498"/>
      <c r="I7" s="498"/>
      <c r="J7" s="498"/>
      <c r="K7" s="498"/>
      <c r="L7" s="498"/>
      <c r="M7" s="498"/>
      <c r="N7" s="27"/>
      <c r="O7" s="27"/>
      <c r="P7" s="27"/>
      <c r="Q7" s="27"/>
      <c r="R7" s="27"/>
      <c r="S7" s="28"/>
      <c r="T7" s="3"/>
      <c r="U7" s="4"/>
      <c r="V7" s="215"/>
      <c r="W7" s="215"/>
      <c r="X7" s="215"/>
      <c r="Y7" s="215"/>
      <c r="Z7" s="215"/>
      <c r="AA7" s="215"/>
    </row>
    <row r="8" spans="1:28" s="1" customFormat="1" ht="15.75" x14ac:dyDescent="0.25">
      <c r="A8" s="3"/>
      <c r="C8" s="2"/>
      <c r="D8" s="27"/>
      <c r="E8" s="27"/>
      <c r="F8" s="27"/>
      <c r="G8" s="28"/>
      <c r="H8" s="28"/>
      <c r="I8" s="28"/>
      <c r="J8" s="28"/>
      <c r="K8" s="27"/>
      <c r="L8" s="27"/>
      <c r="M8" s="28"/>
      <c r="N8" s="27"/>
      <c r="O8" s="27"/>
      <c r="P8" s="27"/>
      <c r="Q8" s="27"/>
      <c r="R8" s="27"/>
      <c r="S8" s="28"/>
      <c r="T8" s="3"/>
      <c r="U8" s="4"/>
      <c r="V8" s="3"/>
      <c r="W8" s="3"/>
      <c r="X8" s="3"/>
      <c r="Y8" s="3"/>
    </row>
    <row r="9" spans="1:28" s="1" customFormat="1" ht="21" x14ac:dyDescent="0.25">
      <c r="A9" s="227"/>
      <c r="C9" s="2"/>
      <c r="D9" s="497" t="s">
        <v>4</v>
      </c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5"/>
      <c r="U9" s="6"/>
      <c r="V9" s="227"/>
      <c r="W9" s="227"/>
      <c r="X9" s="227"/>
      <c r="Y9" s="227"/>
    </row>
    <row r="10" spans="1:28" s="1" customFormat="1" ht="21" x14ac:dyDescent="0.25">
      <c r="A10" s="227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</row>
    <row r="11" spans="1:28" s="1" customFormat="1" ht="15" customHeight="1" thickBot="1" x14ac:dyDescent="0.3">
      <c r="A11" s="216"/>
      <c r="B11" s="217"/>
      <c r="C11" s="217"/>
      <c r="D11" s="217"/>
      <c r="E11" s="218"/>
      <c r="F11" s="219"/>
      <c r="G11" s="217"/>
      <c r="H11" s="217"/>
      <c r="I11" s="227"/>
      <c r="J11" s="227"/>
      <c r="K11" s="227"/>
      <c r="L11" s="217"/>
      <c r="M11" s="220"/>
      <c r="N11" s="220"/>
      <c r="O11" s="217"/>
      <c r="P11" s="217"/>
      <c r="S11" s="221"/>
      <c r="U11" s="222"/>
      <c r="W11" s="222"/>
      <c r="Y11" s="222"/>
    </row>
    <row r="12" spans="1:28" s="1" customFormat="1" ht="15.75" customHeight="1" thickTop="1" x14ac:dyDescent="0.25">
      <c r="A12" s="520" t="s">
        <v>5</v>
      </c>
      <c r="B12" s="507" t="s">
        <v>6</v>
      </c>
      <c r="C12" s="507" t="s">
        <v>7</v>
      </c>
      <c r="D12" s="509" t="s">
        <v>8</v>
      </c>
      <c r="E12" s="501" t="s">
        <v>9</v>
      </c>
      <c r="F12" s="501" t="s">
        <v>10</v>
      </c>
      <c r="G12" s="499" t="s">
        <v>9</v>
      </c>
      <c r="H12" s="501" t="s">
        <v>11</v>
      </c>
      <c r="I12" s="501" t="s">
        <v>9</v>
      </c>
      <c r="J12" s="503" t="s">
        <v>12</v>
      </c>
      <c r="K12" s="503"/>
      <c r="L12" s="503"/>
      <c r="M12" s="503"/>
      <c r="N12" s="503"/>
      <c r="O12" s="503"/>
      <c r="P12" s="503"/>
      <c r="Q12" s="503"/>
      <c r="R12" s="503"/>
      <c r="S12" s="503"/>
      <c r="T12" s="503"/>
      <c r="U12" s="503"/>
      <c r="V12" s="503"/>
      <c r="W12" s="503"/>
      <c r="X12" s="503"/>
      <c r="Y12" s="504"/>
      <c r="Z12" s="3"/>
    </row>
    <row r="13" spans="1:28" ht="59.25" customHeight="1" x14ac:dyDescent="0.25">
      <c r="A13" s="524"/>
      <c r="B13" s="508"/>
      <c r="C13" s="508"/>
      <c r="D13" s="510"/>
      <c r="E13" s="502"/>
      <c r="F13" s="502"/>
      <c r="G13" s="500"/>
      <c r="H13" s="502"/>
      <c r="I13" s="502"/>
      <c r="J13" s="102" t="s">
        <v>120</v>
      </c>
      <c r="K13" s="102" t="s">
        <v>9</v>
      </c>
      <c r="L13" s="102" t="s">
        <v>121</v>
      </c>
      <c r="M13" s="102" t="s">
        <v>9</v>
      </c>
      <c r="N13" s="102" t="s">
        <v>122</v>
      </c>
      <c r="O13" s="102" t="s">
        <v>9</v>
      </c>
      <c r="P13" s="102" t="s">
        <v>123</v>
      </c>
      <c r="Q13" s="102" t="s">
        <v>9</v>
      </c>
      <c r="R13" s="102" t="s">
        <v>124</v>
      </c>
      <c r="S13" s="102" t="s">
        <v>9</v>
      </c>
      <c r="T13" s="102" t="s">
        <v>125</v>
      </c>
      <c r="U13" s="102" t="s">
        <v>128</v>
      </c>
      <c r="V13" s="102" t="s">
        <v>126</v>
      </c>
      <c r="W13" s="102" t="s">
        <v>9</v>
      </c>
      <c r="X13" s="102" t="s">
        <v>127</v>
      </c>
      <c r="Y13" s="103" t="s">
        <v>9</v>
      </c>
    </row>
    <row r="14" spans="1:28" x14ac:dyDescent="0.25">
      <c r="A14" s="368" t="s">
        <v>383</v>
      </c>
      <c r="B14" s="369" t="s">
        <v>384</v>
      </c>
      <c r="C14" s="244">
        <v>2490</v>
      </c>
      <c r="D14" s="245">
        <v>2372</v>
      </c>
      <c r="E14" s="246">
        <f t="shared" ref="E14:E77" si="0">D14/C14*100</f>
        <v>95.261044176706832</v>
      </c>
      <c r="F14" s="245">
        <v>23</v>
      </c>
      <c r="G14" s="246">
        <f t="shared" ref="G14:G77" si="1">F14/D14*100</f>
        <v>0.96964586846542999</v>
      </c>
      <c r="H14" s="245">
        <f t="shared" ref="H14:H19" si="2">D14-F14</f>
        <v>2349</v>
      </c>
      <c r="I14" s="246">
        <f t="shared" ref="I14:I77" si="3">H14/D14*100</f>
        <v>99.030354131534565</v>
      </c>
      <c r="J14" s="245">
        <v>1</v>
      </c>
      <c r="K14" s="246">
        <f t="shared" ref="K14:K77" si="4">J14/H14*100</f>
        <v>4.2571306939123033E-2</v>
      </c>
      <c r="L14" s="245">
        <v>1706</v>
      </c>
      <c r="M14" s="246">
        <f t="shared" ref="M14:M77" si="5">L14/H14*100</f>
        <v>72.626649638143888</v>
      </c>
      <c r="N14" s="245">
        <v>7</v>
      </c>
      <c r="O14" s="246">
        <f t="shared" ref="O14:O77" si="6">N14/H14*100</f>
        <v>0.29799914857386123</v>
      </c>
      <c r="P14" s="245">
        <v>5</v>
      </c>
      <c r="Q14" s="246">
        <f t="shared" ref="Q14:Q77" si="7">P14/H14*100</f>
        <v>0.21285653469561516</v>
      </c>
      <c r="R14" s="245">
        <v>410</v>
      </c>
      <c r="S14" s="246">
        <f t="shared" ref="S14:S77" si="8">R14/H14*100</f>
        <v>17.45423584504044</v>
      </c>
      <c r="T14" s="245">
        <f>H14-J14-L14-N14-P14-R14</f>
        <v>220</v>
      </c>
      <c r="U14" s="246">
        <f t="shared" ref="U14:U77" si="9">T14/H14*100</f>
        <v>9.3656875266070667</v>
      </c>
      <c r="V14" s="245">
        <f>H14-J14-L14-N14-P14-R14-T14</f>
        <v>0</v>
      </c>
      <c r="W14" s="246">
        <f t="shared" ref="W14:W77" si="10">V14/H14*100</f>
        <v>0</v>
      </c>
      <c r="X14" s="245">
        <f t="shared" ref="X14:X19" si="11">H14-J14-L14-N14-P14-R14-T14-V14</f>
        <v>0</v>
      </c>
      <c r="Y14" s="247">
        <f t="shared" ref="Y14:Y77" si="12">X14/H14*100</f>
        <v>0</v>
      </c>
      <c r="Z14" s="223"/>
      <c r="AA14" s="223"/>
      <c r="AB14" s="223"/>
    </row>
    <row r="15" spans="1:28" x14ac:dyDescent="0.25">
      <c r="A15" s="44"/>
      <c r="B15" s="45" t="s">
        <v>385</v>
      </c>
      <c r="C15" s="46">
        <v>2945</v>
      </c>
      <c r="D15" s="229">
        <v>2908</v>
      </c>
      <c r="E15" s="147">
        <f t="shared" si="0"/>
        <v>98.74363327674024</v>
      </c>
      <c r="F15" s="229">
        <v>25</v>
      </c>
      <c r="G15" s="147">
        <f t="shared" si="1"/>
        <v>0.85969738651994498</v>
      </c>
      <c r="H15" s="229">
        <f t="shared" si="2"/>
        <v>2883</v>
      </c>
      <c r="I15" s="147">
        <f t="shared" si="3"/>
        <v>99.14030261348006</v>
      </c>
      <c r="J15" s="229">
        <v>0</v>
      </c>
      <c r="K15" s="147">
        <f t="shared" si="4"/>
        <v>0</v>
      </c>
      <c r="L15" s="229">
        <v>2122</v>
      </c>
      <c r="M15" s="147">
        <f t="shared" si="5"/>
        <v>73.603884842178289</v>
      </c>
      <c r="N15" s="229">
        <v>2</v>
      </c>
      <c r="O15" s="147">
        <f t="shared" si="6"/>
        <v>6.9372181755116197E-2</v>
      </c>
      <c r="P15" s="229">
        <v>6</v>
      </c>
      <c r="Q15" s="147">
        <f t="shared" si="7"/>
        <v>0.20811654526534862</v>
      </c>
      <c r="R15" s="229">
        <v>389</v>
      </c>
      <c r="S15" s="147">
        <f t="shared" si="8"/>
        <v>13.492889351370099</v>
      </c>
      <c r="T15" s="229">
        <f>H15-J15-L15-N15-P15-R15</f>
        <v>364</v>
      </c>
      <c r="U15" s="147">
        <f t="shared" si="9"/>
        <v>12.625737079431149</v>
      </c>
      <c r="V15" s="229">
        <f>H15-J15-L15-N15-P15-R15-T15</f>
        <v>0</v>
      </c>
      <c r="W15" s="147">
        <f t="shared" si="10"/>
        <v>0</v>
      </c>
      <c r="X15" s="229">
        <f t="shared" si="11"/>
        <v>0</v>
      </c>
      <c r="Y15" s="230">
        <f t="shared" si="12"/>
        <v>0</v>
      </c>
      <c r="Z15" s="223"/>
      <c r="AA15" s="223"/>
      <c r="AB15" s="223"/>
    </row>
    <row r="16" spans="1:28" x14ac:dyDescent="0.25">
      <c r="A16" s="44"/>
      <c r="B16" s="45" t="s">
        <v>386</v>
      </c>
      <c r="C16" s="46">
        <v>3727</v>
      </c>
      <c r="D16" s="229">
        <v>3717</v>
      </c>
      <c r="E16" s="147">
        <f t="shared" si="0"/>
        <v>99.731687684464717</v>
      </c>
      <c r="F16" s="229">
        <v>8</v>
      </c>
      <c r="G16" s="147">
        <f t="shared" si="1"/>
        <v>0.21522733387140167</v>
      </c>
      <c r="H16" s="229">
        <f t="shared" si="2"/>
        <v>3709</v>
      </c>
      <c r="I16" s="147">
        <f t="shared" si="3"/>
        <v>99.784772666128589</v>
      </c>
      <c r="J16" s="229">
        <v>0</v>
      </c>
      <c r="K16" s="147">
        <f t="shared" si="4"/>
        <v>0</v>
      </c>
      <c r="L16" s="229">
        <v>2907</v>
      </c>
      <c r="M16" s="147">
        <f t="shared" si="5"/>
        <v>78.376921002965759</v>
      </c>
      <c r="N16" s="229">
        <v>3</v>
      </c>
      <c r="O16" s="147">
        <f t="shared" si="6"/>
        <v>8.0884335400377455E-2</v>
      </c>
      <c r="P16" s="229">
        <v>1</v>
      </c>
      <c r="Q16" s="147">
        <f t="shared" si="7"/>
        <v>2.6961445133459154E-2</v>
      </c>
      <c r="R16" s="229">
        <v>439</v>
      </c>
      <c r="S16" s="147">
        <f t="shared" si="8"/>
        <v>11.836074413588568</v>
      </c>
      <c r="T16" s="229">
        <f>H16-J16-L16-N16-P16-R16</f>
        <v>359</v>
      </c>
      <c r="U16" s="147">
        <f t="shared" si="9"/>
        <v>9.6791588029118358</v>
      </c>
      <c r="V16" s="229">
        <f>H16-J16-L16-N16-P16-R16-T16</f>
        <v>0</v>
      </c>
      <c r="W16" s="147">
        <f t="shared" si="10"/>
        <v>0</v>
      </c>
      <c r="X16" s="229">
        <f t="shared" si="11"/>
        <v>0</v>
      </c>
      <c r="Y16" s="230">
        <f t="shared" si="12"/>
        <v>0</v>
      </c>
      <c r="Z16" s="223"/>
      <c r="AA16" s="223"/>
      <c r="AB16" s="223"/>
    </row>
    <row r="17" spans="1:28" x14ac:dyDescent="0.25">
      <c r="A17" s="44"/>
      <c r="B17" s="45" t="s">
        <v>221</v>
      </c>
      <c r="C17" s="46">
        <v>2718</v>
      </c>
      <c r="D17" s="229">
        <v>2702</v>
      </c>
      <c r="E17" s="147">
        <f t="shared" si="0"/>
        <v>99.411331861662987</v>
      </c>
      <c r="F17" s="229">
        <v>5</v>
      </c>
      <c r="G17" s="147">
        <f t="shared" si="1"/>
        <v>0.1850481125092524</v>
      </c>
      <c r="H17" s="229">
        <f t="shared" si="2"/>
        <v>2697</v>
      </c>
      <c r="I17" s="147">
        <f t="shared" si="3"/>
        <v>99.81495188749075</v>
      </c>
      <c r="J17" s="229">
        <v>0</v>
      </c>
      <c r="K17" s="147">
        <f t="shared" si="4"/>
        <v>0</v>
      </c>
      <c r="L17" s="229">
        <v>2100</v>
      </c>
      <c r="M17" s="147">
        <f t="shared" si="5"/>
        <v>77.864293659621794</v>
      </c>
      <c r="N17" s="229">
        <v>3</v>
      </c>
      <c r="O17" s="147">
        <f t="shared" si="6"/>
        <v>0.11123470522803114</v>
      </c>
      <c r="P17" s="229">
        <v>2</v>
      </c>
      <c r="Q17" s="147">
        <f t="shared" si="7"/>
        <v>7.4156470152020759E-2</v>
      </c>
      <c r="R17" s="229">
        <v>391</v>
      </c>
      <c r="S17" s="147">
        <f t="shared" si="8"/>
        <v>14.497589914720061</v>
      </c>
      <c r="T17" s="229">
        <f>H17-J17-L17-N17-P17-R17</f>
        <v>201</v>
      </c>
      <c r="U17" s="147">
        <f t="shared" si="9"/>
        <v>7.4527252502780863</v>
      </c>
      <c r="V17" s="229">
        <f>H17-J17-L17-N17-P17-R17-T17</f>
        <v>0</v>
      </c>
      <c r="W17" s="147">
        <f t="shared" si="10"/>
        <v>0</v>
      </c>
      <c r="X17" s="229">
        <f t="shared" si="11"/>
        <v>0</v>
      </c>
      <c r="Y17" s="230">
        <f t="shared" si="12"/>
        <v>0</v>
      </c>
      <c r="Z17" s="223"/>
      <c r="AA17" s="223"/>
      <c r="AB17" s="223"/>
    </row>
    <row r="18" spans="1:28" x14ac:dyDescent="0.25">
      <c r="A18" s="44"/>
      <c r="B18" s="45" t="s">
        <v>387</v>
      </c>
      <c r="C18" s="46">
        <v>3545</v>
      </c>
      <c r="D18" s="229">
        <v>3481</v>
      </c>
      <c r="E18" s="147">
        <f t="shared" si="0"/>
        <v>98.194640338504939</v>
      </c>
      <c r="F18" s="229">
        <v>11</v>
      </c>
      <c r="G18" s="147">
        <f t="shared" si="1"/>
        <v>0.31600114909508764</v>
      </c>
      <c r="H18" s="229">
        <f t="shared" si="2"/>
        <v>3470</v>
      </c>
      <c r="I18" s="147">
        <f t="shared" si="3"/>
        <v>99.683998850904914</v>
      </c>
      <c r="J18" s="229">
        <v>1</v>
      </c>
      <c r="K18" s="147">
        <f t="shared" si="4"/>
        <v>2.8818443804034585E-2</v>
      </c>
      <c r="L18" s="229">
        <v>2645</v>
      </c>
      <c r="M18" s="147">
        <f t="shared" si="5"/>
        <v>76.224783861671469</v>
      </c>
      <c r="N18" s="229">
        <v>9</v>
      </c>
      <c r="O18" s="147">
        <f t="shared" si="6"/>
        <v>0.25936599423631124</v>
      </c>
      <c r="P18" s="229">
        <v>0</v>
      </c>
      <c r="Q18" s="147">
        <f t="shared" si="7"/>
        <v>0</v>
      </c>
      <c r="R18" s="229">
        <v>378</v>
      </c>
      <c r="S18" s="147">
        <f t="shared" si="8"/>
        <v>10.893371757925072</v>
      </c>
      <c r="T18" s="229">
        <f>H18-J18-L18-N18-P18-R18</f>
        <v>437</v>
      </c>
      <c r="U18" s="147">
        <f t="shared" si="9"/>
        <v>12.593659942363111</v>
      </c>
      <c r="V18" s="229">
        <f>H18-J18-L18-N18-P18-R18-T18</f>
        <v>0</v>
      </c>
      <c r="W18" s="147">
        <f t="shared" si="10"/>
        <v>0</v>
      </c>
      <c r="X18" s="229">
        <f t="shared" si="11"/>
        <v>0</v>
      </c>
      <c r="Y18" s="230">
        <f t="shared" si="12"/>
        <v>0</v>
      </c>
      <c r="Z18" s="223"/>
      <c r="AA18" s="223"/>
      <c r="AB18" s="223"/>
    </row>
    <row r="19" spans="1:28" x14ac:dyDescent="0.25">
      <c r="A19" s="44"/>
      <c r="B19" s="45" t="s">
        <v>388</v>
      </c>
      <c r="C19" s="46">
        <v>3590</v>
      </c>
      <c r="D19" s="229">
        <v>3563</v>
      </c>
      <c r="E19" s="147">
        <f t="shared" si="0"/>
        <v>99.247910863509745</v>
      </c>
      <c r="F19" s="229">
        <v>24</v>
      </c>
      <c r="G19" s="147">
        <f t="shared" si="1"/>
        <v>0.67358967162503502</v>
      </c>
      <c r="H19" s="229">
        <f t="shared" si="2"/>
        <v>3539</v>
      </c>
      <c r="I19" s="147">
        <f t="shared" si="3"/>
        <v>99.326410328374976</v>
      </c>
      <c r="J19" s="229">
        <v>0</v>
      </c>
      <c r="K19" s="147">
        <f t="shared" si="4"/>
        <v>0</v>
      </c>
      <c r="L19" s="229">
        <v>2540</v>
      </c>
      <c r="M19" s="147">
        <f t="shared" si="5"/>
        <v>71.771686917208257</v>
      </c>
      <c r="N19" s="229">
        <v>16</v>
      </c>
      <c r="O19" s="147">
        <f t="shared" si="6"/>
        <v>0.45210511443910711</v>
      </c>
      <c r="P19" s="229">
        <v>3</v>
      </c>
      <c r="Q19" s="147">
        <f t="shared" si="7"/>
        <v>8.4769708957332573E-2</v>
      </c>
      <c r="R19" s="229">
        <v>399</v>
      </c>
      <c r="S19" s="147">
        <f t="shared" si="8"/>
        <v>11.274371291325233</v>
      </c>
      <c r="T19" s="229">
        <v>461</v>
      </c>
      <c r="U19" s="147">
        <f t="shared" si="9"/>
        <v>13.026278609776773</v>
      </c>
      <c r="V19" s="229">
        <v>11</v>
      </c>
      <c r="W19" s="147">
        <f t="shared" si="10"/>
        <v>0.31082226617688613</v>
      </c>
      <c r="X19" s="229">
        <f t="shared" si="11"/>
        <v>109</v>
      </c>
      <c r="Y19" s="230">
        <f t="shared" si="12"/>
        <v>3.0799660921164174</v>
      </c>
      <c r="Z19" s="223"/>
      <c r="AA19" s="223"/>
      <c r="AB19" s="223"/>
    </row>
    <row r="20" spans="1:28" s="168" customFormat="1" x14ac:dyDescent="0.25">
      <c r="A20" s="370"/>
      <c r="B20" s="371"/>
      <c r="C20" s="231">
        <f>SUM(C14:C19)</f>
        <v>19015</v>
      </c>
      <c r="D20" s="232">
        <f>SUM(D14:D19)</f>
        <v>18743</v>
      </c>
      <c r="E20" s="233">
        <f t="shared" si="0"/>
        <v>98.569550354982908</v>
      </c>
      <c r="F20" s="232">
        <f>SUM(F14:F19)</f>
        <v>96</v>
      </c>
      <c r="G20" s="233">
        <f t="shared" si="1"/>
        <v>0.51219121805474044</v>
      </c>
      <c r="H20" s="232">
        <f>SUM(H14:H19)</f>
        <v>18647</v>
      </c>
      <c r="I20" s="233">
        <f t="shared" si="3"/>
        <v>99.487808781945262</v>
      </c>
      <c r="J20" s="232">
        <f>SUM(J14:J19)</f>
        <v>2</v>
      </c>
      <c r="K20" s="233">
        <f t="shared" si="4"/>
        <v>1.0725585885128976E-2</v>
      </c>
      <c r="L20" s="232">
        <f>SUM(L14:L19)</f>
        <v>14020</v>
      </c>
      <c r="M20" s="233">
        <f t="shared" si="5"/>
        <v>75.186357054754112</v>
      </c>
      <c r="N20" s="232">
        <f>SUM(N14:N19)</f>
        <v>40</v>
      </c>
      <c r="O20" s="233">
        <f t="shared" si="6"/>
        <v>0.21451171770257949</v>
      </c>
      <c r="P20" s="232">
        <f>SUM(P14:P19)</f>
        <v>17</v>
      </c>
      <c r="Q20" s="233">
        <f t="shared" si="7"/>
        <v>9.1167480023596287E-2</v>
      </c>
      <c r="R20" s="232">
        <f>SUM(R14:R19)</f>
        <v>2406</v>
      </c>
      <c r="S20" s="233">
        <f t="shared" si="8"/>
        <v>12.902879819810156</v>
      </c>
      <c r="T20" s="232">
        <f>SUM(T14:T19)</f>
        <v>2042</v>
      </c>
      <c r="U20" s="233">
        <f t="shared" si="9"/>
        <v>10.950823188716683</v>
      </c>
      <c r="V20" s="232">
        <f>SUM(V14:V19)</f>
        <v>11</v>
      </c>
      <c r="W20" s="233">
        <f t="shared" si="10"/>
        <v>5.8990722368209368E-2</v>
      </c>
      <c r="X20" s="232">
        <f>SUM(X14:X19)</f>
        <v>109</v>
      </c>
      <c r="Y20" s="234">
        <f t="shared" si="12"/>
        <v>0.58454443073952911</v>
      </c>
      <c r="Z20" s="224"/>
      <c r="AA20" s="224"/>
      <c r="AB20" s="224"/>
    </row>
    <row r="21" spans="1:28" x14ac:dyDescent="0.25">
      <c r="A21" s="44" t="s">
        <v>389</v>
      </c>
      <c r="B21" s="45" t="s">
        <v>390</v>
      </c>
      <c r="C21" s="46">
        <v>2217</v>
      </c>
      <c r="D21" s="229">
        <v>2200</v>
      </c>
      <c r="E21" s="147">
        <f t="shared" si="0"/>
        <v>99.233198015336043</v>
      </c>
      <c r="F21" s="229">
        <v>4</v>
      </c>
      <c r="G21" s="147">
        <f t="shared" si="1"/>
        <v>0.18181818181818182</v>
      </c>
      <c r="H21" s="229">
        <f t="shared" ref="H21:H28" si="13">D21-F21</f>
        <v>2196</v>
      </c>
      <c r="I21" s="147">
        <f t="shared" si="3"/>
        <v>99.818181818181813</v>
      </c>
      <c r="J21" s="229">
        <v>1</v>
      </c>
      <c r="K21" s="147">
        <f t="shared" si="4"/>
        <v>4.553734061930783E-2</v>
      </c>
      <c r="L21" s="229">
        <v>1615</v>
      </c>
      <c r="M21" s="147">
        <f t="shared" si="5"/>
        <v>73.54280510018215</v>
      </c>
      <c r="N21" s="229">
        <v>7</v>
      </c>
      <c r="O21" s="147">
        <f t="shared" si="6"/>
        <v>0.31876138433515483</v>
      </c>
      <c r="P21" s="229">
        <v>3</v>
      </c>
      <c r="Q21" s="147">
        <f t="shared" si="7"/>
        <v>0.13661202185792351</v>
      </c>
      <c r="R21" s="229">
        <v>308</v>
      </c>
      <c r="S21" s="147">
        <f t="shared" si="8"/>
        <v>14.025500910746814</v>
      </c>
      <c r="T21" s="229">
        <f t="shared" ref="T21:T28" si="14">H21-J21-L21-N21-P21-R21</f>
        <v>262</v>
      </c>
      <c r="U21" s="147">
        <f t="shared" si="9"/>
        <v>11.930783242258652</v>
      </c>
      <c r="V21" s="229">
        <f t="shared" ref="V21:V28" si="15">H21-J21-L21-N21-P21-R21-T21</f>
        <v>0</v>
      </c>
      <c r="W21" s="147">
        <f t="shared" si="10"/>
        <v>0</v>
      </c>
      <c r="X21" s="229">
        <f t="shared" ref="X21:X28" si="16">H21-J21-L21-N21-P21-R21-T21-V21</f>
        <v>0</v>
      </c>
      <c r="Y21" s="230">
        <f t="shared" si="12"/>
        <v>0</v>
      </c>
      <c r="Z21" s="223"/>
      <c r="AA21" s="223"/>
      <c r="AB21" s="223"/>
    </row>
    <row r="22" spans="1:28" x14ac:dyDescent="0.25">
      <c r="A22" s="44"/>
      <c r="B22" s="45" t="s">
        <v>391</v>
      </c>
      <c r="C22" s="46">
        <v>1284</v>
      </c>
      <c r="D22" s="229">
        <v>1256</v>
      </c>
      <c r="E22" s="147">
        <f t="shared" si="0"/>
        <v>97.819314641744555</v>
      </c>
      <c r="F22" s="229">
        <v>42</v>
      </c>
      <c r="G22" s="147">
        <f t="shared" si="1"/>
        <v>3.3439490445859872</v>
      </c>
      <c r="H22" s="229">
        <f t="shared" si="13"/>
        <v>1214</v>
      </c>
      <c r="I22" s="147">
        <f t="shared" si="3"/>
        <v>96.656050955414003</v>
      </c>
      <c r="J22" s="229">
        <v>0</v>
      </c>
      <c r="K22" s="147">
        <f t="shared" si="4"/>
        <v>0</v>
      </c>
      <c r="L22" s="229">
        <v>816</v>
      </c>
      <c r="M22" s="147">
        <f t="shared" si="5"/>
        <v>67.215815485996714</v>
      </c>
      <c r="N22" s="229">
        <v>14</v>
      </c>
      <c r="O22" s="147">
        <f t="shared" si="6"/>
        <v>1.1532125205930808</v>
      </c>
      <c r="P22" s="229">
        <v>1</v>
      </c>
      <c r="Q22" s="147">
        <f t="shared" si="7"/>
        <v>8.2372322899505773E-2</v>
      </c>
      <c r="R22" s="229">
        <v>198</v>
      </c>
      <c r="S22" s="147">
        <f t="shared" si="8"/>
        <v>16.309719934102141</v>
      </c>
      <c r="T22" s="229">
        <f t="shared" si="14"/>
        <v>185</v>
      </c>
      <c r="U22" s="147">
        <f t="shared" si="9"/>
        <v>15.238879736408567</v>
      </c>
      <c r="V22" s="229">
        <f t="shared" si="15"/>
        <v>0</v>
      </c>
      <c r="W22" s="147">
        <f t="shared" si="10"/>
        <v>0</v>
      </c>
      <c r="X22" s="229">
        <f t="shared" si="16"/>
        <v>0</v>
      </c>
      <c r="Y22" s="230">
        <f t="shared" si="12"/>
        <v>0</v>
      </c>
      <c r="Z22" s="223"/>
      <c r="AA22" s="223"/>
      <c r="AB22" s="223"/>
    </row>
    <row r="23" spans="1:28" x14ac:dyDescent="0.25">
      <c r="A23" s="44"/>
      <c r="B23" s="45" t="s">
        <v>392</v>
      </c>
      <c r="C23" s="46">
        <v>1834</v>
      </c>
      <c r="D23" s="229">
        <v>1763</v>
      </c>
      <c r="E23" s="147">
        <f t="shared" si="0"/>
        <v>96.128680479825519</v>
      </c>
      <c r="F23" s="229">
        <v>15</v>
      </c>
      <c r="G23" s="147">
        <f t="shared" si="1"/>
        <v>0.85082246171298925</v>
      </c>
      <c r="H23" s="229">
        <f t="shared" si="13"/>
        <v>1748</v>
      </c>
      <c r="I23" s="147">
        <f t="shared" si="3"/>
        <v>99.14917753828702</v>
      </c>
      <c r="J23" s="229">
        <v>1</v>
      </c>
      <c r="K23" s="147">
        <f t="shared" si="4"/>
        <v>5.7208237986270026E-2</v>
      </c>
      <c r="L23" s="229">
        <v>1321</v>
      </c>
      <c r="M23" s="147">
        <f t="shared" si="5"/>
        <v>75.572082379862707</v>
      </c>
      <c r="N23" s="229">
        <v>5</v>
      </c>
      <c r="O23" s="147">
        <f t="shared" si="6"/>
        <v>0.28604118993135008</v>
      </c>
      <c r="P23" s="229">
        <v>9</v>
      </c>
      <c r="Q23" s="147">
        <f t="shared" si="7"/>
        <v>0.51487414187643021</v>
      </c>
      <c r="R23" s="229">
        <v>199</v>
      </c>
      <c r="S23" s="147">
        <f t="shared" si="8"/>
        <v>11.384439359267734</v>
      </c>
      <c r="T23" s="229">
        <f t="shared" si="14"/>
        <v>213</v>
      </c>
      <c r="U23" s="147">
        <f t="shared" si="9"/>
        <v>12.185354691075515</v>
      </c>
      <c r="V23" s="229">
        <f t="shared" si="15"/>
        <v>0</v>
      </c>
      <c r="W23" s="147">
        <f t="shared" si="10"/>
        <v>0</v>
      </c>
      <c r="X23" s="229">
        <f t="shared" si="16"/>
        <v>0</v>
      </c>
      <c r="Y23" s="230">
        <f t="shared" si="12"/>
        <v>0</v>
      </c>
      <c r="Z23" s="223"/>
      <c r="AA23" s="223"/>
      <c r="AB23" s="223"/>
    </row>
    <row r="24" spans="1:28" x14ac:dyDescent="0.25">
      <c r="A24" s="44"/>
      <c r="B24" s="45" t="s">
        <v>18</v>
      </c>
      <c r="C24" s="46">
        <v>1982</v>
      </c>
      <c r="D24" s="229">
        <v>1929</v>
      </c>
      <c r="E24" s="147">
        <f t="shared" si="0"/>
        <v>97.32593340060545</v>
      </c>
      <c r="F24" s="229">
        <v>24</v>
      </c>
      <c r="G24" s="147">
        <f t="shared" si="1"/>
        <v>1.2441679626749611</v>
      </c>
      <c r="H24" s="229">
        <f t="shared" si="13"/>
        <v>1905</v>
      </c>
      <c r="I24" s="147">
        <f t="shared" si="3"/>
        <v>98.755832037325035</v>
      </c>
      <c r="J24" s="229">
        <v>0</v>
      </c>
      <c r="K24" s="147">
        <f t="shared" si="4"/>
        <v>0</v>
      </c>
      <c r="L24" s="229">
        <v>1411</v>
      </c>
      <c r="M24" s="147">
        <f t="shared" si="5"/>
        <v>74.068241469816272</v>
      </c>
      <c r="N24" s="229">
        <v>6</v>
      </c>
      <c r="O24" s="147">
        <f t="shared" si="6"/>
        <v>0.31496062992125984</v>
      </c>
      <c r="P24" s="229">
        <v>5</v>
      </c>
      <c r="Q24" s="147">
        <f t="shared" si="7"/>
        <v>0.26246719160104987</v>
      </c>
      <c r="R24" s="229">
        <v>323</v>
      </c>
      <c r="S24" s="147">
        <f t="shared" si="8"/>
        <v>16.955380577427821</v>
      </c>
      <c r="T24" s="229">
        <f t="shared" si="14"/>
        <v>160</v>
      </c>
      <c r="U24" s="147">
        <f t="shared" si="9"/>
        <v>8.3989501312335957</v>
      </c>
      <c r="V24" s="229">
        <f t="shared" si="15"/>
        <v>0</v>
      </c>
      <c r="W24" s="147">
        <f t="shared" si="10"/>
        <v>0</v>
      </c>
      <c r="X24" s="229">
        <f t="shared" si="16"/>
        <v>0</v>
      </c>
      <c r="Y24" s="230">
        <f t="shared" si="12"/>
        <v>0</v>
      </c>
      <c r="Z24" s="223"/>
      <c r="AA24" s="223"/>
      <c r="AB24" s="223"/>
    </row>
    <row r="25" spans="1:28" x14ac:dyDescent="0.25">
      <c r="A25" s="44"/>
      <c r="B25" s="45" t="s">
        <v>393</v>
      </c>
      <c r="C25" s="46">
        <v>2334</v>
      </c>
      <c r="D25" s="229">
        <v>2247</v>
      </c>
      <c r="E25" s="147">
        <f t="shared" si="0"/>
        <v>96.272493573264782</v>
      </c>
      <c r="F25" s="229">
        <v>9</v>
      </c>
      <c r="G25" s="147">
        <f t="shared" si="1"/>
        <v>0.40053404539385851</v>
      </c>
      <c r="H25" s="229">
        <f t="shared" si="13"/>
        <v>2238</v>
      </c>
      <c r="I25" s="147">
        <f t="shared" si="3"/>
        <v>99.599465954606131</v>
      </c>
      <c r="J25" s="229">
        <v>0</v>
      </c>
      <c r="K25" s="147">
        <f t="shared" si="4"/>
        <v>0</v>
      </c>
      <c r="L25" s="229">
        <v>1722</v>
      </c>
      <c r="M25" s="147">
        <f t="shared" si="5"/>
        <v>76.943699731903479</v>
      </c>
      <c r="N25" s="229">
        <v>9</v>
      </c>
      <c r="O25" s="147">
        <f t="shared" si="6"/>
        <v>0.40214477211796246</v>
      </c>
      <c r="P25" s="229">
        <v>2</v>
      </c>
      <c r="Q25" s="147">
        <f t="shared" si="7"/>
        <v>8.936550491510277E-2</v>
      </c>
      <c r="R25" s="229">
        <v>320</v>
      </c>
      <c r="S25" s="147">
        <f t="shared" si="8"/>
        <v>14.298480786416443</v>
      </c>
      <c r="T25" s="229">
        <f t="shared" si="14"/>
        <v>185</v>
      </c>
      <c r="U25" s="147">
        <f t="shared" si="9"/>
        <v>8.2663092046470066</v>
      </c>
      <c r="V25" s="229">
        <f t="shared" si="15"/>
        <v>0</v>
      </c>
      <c r="W25" s="147">
        <f t="shared" si="10"/>
        <v>0</v>
      </c>
      <c r="X25" s="229">
        <f t="shared" si="16"/>
        <v>0</v>
      </c>
      <c r="Y25" s="230">
        <f t="shared" si="12"/>
        <v>0</v>
      </c>
      <c r="Z25" s="223"/>
      <c r="AA25" s="223"/>
      <c r="AB25" s="223"/>
    </row>
    <row r="26" spans="1:28" x14ac:dyDescent="0.25">
      <c r="A26" s="44"/>
      <c r="B26" s="45" t="s">
        <v>394</v>
      </c>
      <c r="C26" s="46">
        <v>1715</v>
      </c>
      <c r="D26" s="229">
        <v>1703</v>
      </c>
      <c r="E26" s="147">
        <f t="shared" si="0"/>
        <v>99.300291545189495</v>
      </c>
      <c r="F26" s="229">
        <v>6</v>
      </c>
      <c r="G26" s="147">
        <f t="shared" si="1"/>
        <v>0.35231943628890194</v>
      </c>
      <c r="H26" s="229">
        <f t="shared" si="13"/>
        <v>1697</v>
      </c>
      <c r="I26" s="147">
        <f t="shared" si="3"/>
        <v>99.647680563711091</v>
      </c>
      <c r="J26" s="229">
        <v>0</v>
      </c>
      <c r="K26" s="147">
        <f t="shared" si="4"/>
        <v>0</v>
      </c>
      <c r="L26" s="229">
        <v>1246</v>
      </c>
      <c r="M26" s="147">
        <f t="shared" si="5"/>
        <v>73.423688862698882</v>
      </c>
      <c r="N26" s="229">
        <v>4</v>
      </c>
      <c r="O26" s="147">
        <f t="shared" si="6"/>
        <v>0.23571007660577489</v>
      </c>
      <c r="P26" s="229">
        <v>0</v>
      </c>
      <c r="Q26" s="147">
        <f t="shared" si="7"/>
        <v>0</v>
      </c>
      <c r="R26" s="229">
        <v>206</v>
      </c>
      <c r="S26" s="147">
        <f t="shared" si="8"/>
        <v>12.139068945197407</v>
      </c>
      <c r="T26" s="229">
        <f t="shared" si="14"/>
        <v>241</v>
      </c>
      <c r="U26" s="147">
        <f t="shared" si="9"/>
        <v>14.201532115497937</v>
      </c>
      <c r="V26" s="229">
        <f t="shared" si="15"/>
        <v>0</v>
      </c>
      <c r="W26" s="147">
        <f t="shared" si="10"/>
        <v>0</v>
      </c>
      <c r="X26" s="229">
        <f t="shared" si="16"/>
        <v>0</v>
      </c>
      <c r="Y26" s="230">
        <f t="shared" si="12"/>
        <v>0</v>
      </c>
      <c r="Z26" s="223"/>
      <c r="AA26" s="223"/>
      <c r="AB26" s="223"/>
    </row>
    <row r="27" spans="1:28" x14ac:dyDescent="0.25">
      <c r="A27" s="44"/>
      <c r="B27" s="45" t="s">
        <v>395</v>
      </c>
      <c r="C27" s="46">
        <v>2291</v>
      </c>
      <c r="D27" s="229">
        <v>2276</v>
      </c>
      <c r="E27" s="147">
        <f t="shared" si="0"/>
        <v>99.345264076822346</v>
      </c>
      <c r="F27" s="229">
        <v>7</v>
      </c>
      <c r="G27" s="147">
        <f t="shared" si="1"/>
        <v>0.30755711775043937</v>
      </c>
      <c r="H27" s="229">
        <f t="shared" si="13"/>
        <v>2269</v>
      </c>
      <c r="I27" s="147">
        <f t="shared" si="3"/>
        <v>99.692442882249566</v>
      </c>
      <c r="J27" s="229">
        <v>0</v>
      </c>
      <c r="K27" s="147">
        <f t="shared" si="4"/>
        <v>0</v>
      </c>
      <c r="L27" s="229">
        <v>1730</v>
      </c>
      <c r="M27" s="147">
        <f t="shared" si="5"/>
        <v>76.245041868664615</v>
      </c>
      <c r="N27" s="229">
        <v>6</v>
      </c>
      <c r="O27" s="147">
        <f t="shared" si="6"/>
        <v>0.26443367122080208</v>
      </c>
      <c r="P27" s="229">
        <v>7</v>
      </c>
      <c r="Q27" s="147">
        <f t="shared" si="7"/>
        <v>0.30850594975760248</v>
      </c>
      <c r="R27" s="229">
        <v>352</v>
      </c>
      <c r="S27" s="147">
        <f t="shared" si="8"/>
        <v>15.513442044953724</v>
      </c>
      <c r="T27" s="229">
        <f t="shared" si="14"/>
        <v>174</v>
      </c>
      <c r="U27" s="147">
        <f t="shared" si="9"/>
        <v>7.6685764654032607</v>
      </c>
      <c r="V27" s="229">
        <f t="shared" si="15"/>
        <v>0</v>
      </c>
      <c r="W27" s="147">
        <f t="shared" si="10"/>
        <v>0</v>
      </c>
      <c r="X27" s="229">
        <f t="shared" si="16"/>
        <v>0</v>
      </c>
      <c r="Y27" s="230">
        <f t="shared" si="12"/>
        <v>0</v>
      </c>
      <c r="Z27" s="223"/>
      <c r="AA27" s="223"/>
      <c r="AB27" s="223"/>
    </row>
    <row r="28" spans="1:28" x14ac:dyDescent="0.25">
      <c r="A28" s="44"/>
      <c r="B28" s="45" t="s">
        <v>396</v>
      </c>
      <c r="C28" s="46">
        <v>1823</v>
      </c>
      <c r="D28" s="229">
        <v>1705</v>
      </c>
      <c r="E28" s="147">
        <f t="shared" si="0"/>
        <v>93.527153044432254</v>
      </c>
      <c r="F28" s="229">
        <v>10</v>
      </c>
      <c r="G28" s="147">
        <f t="shared" si="1"/>
        <v>0.5865102639296188</v>
      </c>
      <c r="H28" s="229">
        <f t="shared" si="13"/>
        <v>1695</v>
      </c>
      <c r="I28" s="147">
        <f t="shared" si="3"/>
        <v>99.413489736070375</v>
      </c>
      <c r="J28" s="229">
        <v>0</v>
      </c>
      <c r="K28" s="147">
        <f t="shared" si="4"/>
        <v>0</v>
      </c>
      <c r="L28" s="229">
        <v>1168</v>
      </c>
      <c r="M28" s="147">
        <f t="shared" si="5"/>
        <v>68.908554572271385</v>
      </c>
      <c r="N28" s="229">
        <v>18</v>
      </c>
      <c r="O28" s="147">
        <f t="shared" si="6"/>
        <v>1.0619469026548671</v>
      </c>
      <c r="P28" s="229">
        <v>4</v>
      </c>
      <c r="Q28" s="147">
        <f t="shared" si="7"/>
        <v>0.2359882005899705</v>
      </c>
      <c r="R28" s="229">
        <v>293</v>
      </c>
      <c r="S28" s="147">
        <f t="shared" si="8"/>
        <v>17.286135693215339</v>
      </c>
      <c r="T28" s="229">
        <f t="shared" si="14"/>
        <v>212</v>
      </c>
      <c r="U28" s="147">
        <f t="shared" si="9"/>
        <v>12.507374631268437</v>
      </c>
      <c r="V28" s="229">
        <f t="shared" si="15"/>
        <v>0</v>
      </c>
      <c r="W28" s="147">
        <f t="shared" si="10"/>
        <v>0</v>
      </c>
      <c r="X28" s="229">
        <f t="shared" si="16"/>
        <v>0</v>
      </c>
      <c r="Y28" s="230">
        <f t="shared" si="12"/>
        <v>0</v>
      </c>
      <c r="Z28" s="223"/>
      <c r="AA28" s="223"/>
      <c r="AB28" s="223"/>
    </row>
    <row r="29" spans="1:28" s="118" customFormat="1" x14ac:dyDescent="0.25">
      <c r="A29" s="152"/>
      <c r="B29" s="372"/>
      <c r="C29" s="50">
        <f>SUM(C21:C28)</f>
        <v>15480</v>
      </c>
      <c r="D29" s="235">
        <f>SUM(D21:D28)</f>
        <v>15079</v>
      </c>
      <c r="E29" s="236">
        <f t="shared" si="0"/>
        <v>97.409560723514204</v>
      </c>
      <c r="F29" s="235">
        <f>SUM(F21:F28)</f>
        <v>117</v>
      </c>
      <c r="G29" s="236">
        <f t="shared" si="1"/>
        <v>0.77591352211685127</v>
      </c>
      <c r="H29" s="235">
        <f>SUM(H21:H28)</f>
        <v>14962</v>
      </c>
      <c r="I29" s="236">
        <f t="shared" si="3"/>
        <v>99.224086477883148</v>
      </c>
      <c r="J29" s="235">
        <f>SUM(J21:J28)</f>
        <v>2</v>
      </c>
      <c r="K29" s="236">
        <f t="shared" si="4"/>
        <v>1.3367196898810319E-2</v>
      </c>
      <c r="L29" s="235">
        <f>SUM(L21:L28)</f>
        <v>11029</v>
      </c>
      <c r="M29" s="236">
        <f t="shared" si="5"/>
        <v>73.713407298489514</v>
      </c>
      <c r="N29" s="235">
        <f>SUM(N21:N28)</f>
        <v>69</v>
      </c>
      <c r="O29" s="236">
        <f t="shared" si="6"/>
        <v>0.46116829300895601</v>
      </c>
      <c r="P29" s="235">
        <f>SUM(P21:P28)</f>
        <v>31</v>
      </c>
      <c r="Q29" s="236">
        <f t="shared" si="7"/>
        <v>0.20719155193155994</v>
      </c>
      <c r="R29" s="235">
        <f>SUM(R21:R28)</f>
        <v>2199</v>
      </c>
      <c r="S29" s="236">
        <f t="shared" si="8"/>
        <v>14.697232990241945</v>
      </c>
      <c r="T29" s="235">
        <f>SUM(T21:T28)</f>
        <v>1632</v>
      </c>
      <c r="U29" s="236">
        <f t="shared" si="9"/>
        <v>10.907632669429221</v>
      </c>
      <c r="V29" s="235">
        <f>SUM(V21:V28)</f>
        <v>0</v>
      </c>
      <c r="W29" s="236">
        <f t="shared" si="10"/>
        <v>0</v>
      </c>
      <c r="X29" s="235">
        <f>SUM(X21:X28)</f>
        <v>0</v>
      </c>
      <c r="Y29" s="237">
        <f t="shared" si="12"/>
        <v>0</v>
      </c>
      <c r="Z29" s="225"/>
      <c r="AA29" s="225"/>
      <c r="AB29" s="225"/>
    </row>
    <row r="30" spans="1:28" x14ac:dyDescent="0.25">
      <c r="A30" s="44" t="s">
        <v>397</v>
      </c>
      <c r="B30" s="45" t="s">
        <v>398</v>
      </c>
      <c r="C30" s="46">
        <v>1691</v>
      </c>
      <c r="D30" s="229">
        <v>1662</v>
      </c>
      <c r="E30" s="147">
        <f t="shared" si="0"/>
        <v>98.28503843879362</v>
      </c>
      <c r="F30" s="229">
        <v>10</v>
      </c>
      <c r="G30" s="147">
        <f t="shared" si="1"/>
        <v>0.60168471720818295</v>
      </c>
      <c r="H30" s="229">
        <f t="shared" ref="H30:H35" si="17">D30-F30</f>
        <v>1652</v>
      </c>
      <c r="I30" s="147">
        <f t="shared" si="3"/>
        <v>99.398315282791813</v>
      </c>
      <c r="J30" s="229">
        <v>0</v>
      </c>
      <c r="K30" s="147">
        <f t="shared" si="4"/>
        <v>0</v>
      </c>
      <c r="L30" s="229">
        <v>1269</v>
      </c>
      <c r="M30" s="147">
        <f t="shared" si="5"/>
        <v>76.815980629539951</v>
      </c>
      <c r="N30" s="229">
        <v>2</v>
      </c>
      <c r="O30" s="147">
        <f t="shared" si="6"/>
        <v>0.12106537530266344</v>
      </c>
      <c r="P30" s="229">
        <v>2</v>
      </c>
      <c r="Q30" s="147">
        <f t="shared" si="7"/>
        <v>0.12106537530266344</v>
      </c>
      <c r="R30" s="229">
        <v>253</v>
      </c>
      <c r="S30" s="147">
        <f t="shared" si="8"/>
        <v>15.314769975786923</v>
      </c>
      <c r="T30" s="229">
        <f t="shared" ref="T30:T35" si="18">H30-J30-L30-N30-P30-R30</f>
        <v>126</v>
      </c>
      <c r="U30" s="147">
        <f t="shared" si="9"/>
        <v>7.6271186440677967</v>
      </c>
      <c r="V30" s="229">
        <f t="shared" ref="V30:V35" si="19">H30-J30-L30-N30-P30-R30-T30</f>
        <v>0</v>
      </c>
      <c r="W30" s="147">
        <f t="shared" si="10"/>
        <v>0</v>
      </c>
      <c r="X30" s="229">
        <f t="shared" ref="X30:X35" si="20">H30-J30-L30-N30-P30-R30-T30-V30</f>
        <v>0</v>
      </c>
      <c r="Y30" s="230">
        <f t="shared" si="12"/>
        <v>0</v>
      </c>
      <c r="Z30" s="223"/>
      <c r="AA30" s="223"/>
      <c r="AB30" s="223"/>
    </row>
    <row r="31" spans="1:28" x14ac:dyDescent="0.25">
      <c r="A31" s="44"/>
      <c r="B31" s="45" t="s">
        <v>399</v>
      </c>
      <c r="C31" s="46">
        <v>2221</v>
      </c>
      <c r="D31" s="229">
        <v>2202</v>
      </c>
      <c r="E31" s="147">
        <f t="shared" si="0"/>
        <v>99.144529491220169</v>
      </c>
      <c r="F31" s="229">
        <v>8</v>
      </c>
      <c r="G31" s="147">
        <f t="shared" si="1"/>
        <v>0.36330608537693004</v>
      </c>
      <c r="H31" s="229">
        <f t="shared" si="17"/>
        <v>2194</v>
      </c>
      <c r="I31" s="147">
        <f t="shared" si="3"/>
        <v>99.636693914623066</v>
      </c>
      <c r="J31" s="229">
        <v>0</v>
      </c>
      <c r="K31" s="147">
        <f t="shared" si="4"/>
        <v>0</v>
      </c>
      <c r="L31" s="229">
        <v>1788</v>
      </c>
      <c r="M31" s="147">
        <f t="shared" si="5"/>
        <v>81.494986326344574</v>
      </c>
      <c r="N31" s="229">
        <v>4</v>
      </c>
      <c r="O31" s="147">
        <f t="shared" si="6"/>
        <v>0.18231540565177756</v>
      </c>
      <c r="P31" s="229">
        <v>1</v>
      </c>
      <c r="Q31" s="147">
        <f t="shared" si="7"/>
        <v>4.5578851412944391E-2</v>
      </c>
      <c r="R31" s="229">
        <v>352</v>
      </c>
      <c r="S31" s="147">
        <f t="shared" si="8"/>
        <v>16.043755697356428</v>
      </c>
      <c r="T31" s="229">
        <f t="shared" si="18"/>
        <v>49</v>
      </c>
      <c r="U31" s="147">
        <f t="shared" si="9"/>
        <v>2.2333637192342755</v>
      </c>
      <c r="V31" s="229">
        <f t="shared" si="19"/>
        <v>0</v>
      </c>
      <c r="W31" s="147">
        <f t="shared" si="10"/>
        <v>0</v>
      </c>
      <c r="X31" s="229">
        <f t="shared" si="20"/>
        <v>0</v>
      </c>
      <c r="Y31" s="230">
        <f t="shared" si="12"/>
        <v>0</v>
      </c>
      <c r="Z31" s="223"/>
      <c r="AA31" s="223"/>
      <c r="AB31" s="223"/>
    </row>
    <row r="32" spans="1:28" x14ac:dyDescent="0.25">
      <c r="A32" s="44"/>
      <c r="B32" s="45" t="s">
        <v>400</v>
      </c>
      <c r="C32" s="46">
        <v>1206</v>
      </c>
      <c r="D32" s="229">
        <v>1202</v>
      </c>
      <c r="E32" s="147">
        <f t="shared" si="0"/>
        <v>99.668325041459369</v>
      </c>
      <c r="F32" s="229">
        <v>27</v>
      </c>
      <c r="G32" s="147">
        <f t="shared" si="1"/>
        <v>2.2462562396006658</v>
      </c>
      <c r="H32" s="229">
        <f t="shared" si="17"/>
        <v>1175</v>
      </c>
      <c r="I32" s="147">
        <f t="shared" si="3"/>
        <v>97.753743760399331</v>
      </c>
      <c r="J32" s="229">
        <v>0</v>
      </c>
      <c r="K32" s="147">
        <f t="shared" si="4"/>
        <v>0</v>
      </c>
      <c r="L32" s="229">
        <v>942</v>
      </c>
      <c r="M32" s="147">
        <f t="shared" si="5"/>
        <v>80.170212765957444</v>
      </c>
      <c r="N32" s="229">
        <v>6</v>
      </c>
      <c r="O32" s="147">
        <f t="shared" si="6"/>
        <v>0.51063829787234039</v>
      </c>
      <c r="P32" s="229">
        <v>5</v>
      </c>
      <c r="Q32" s="147">
        <f t="shared" si="7"/>
        <v>0.42553191489361702</v>
      </c>
      <c r="R32" s="229">
        <v>396</v>
      </c>
      <c r="S32" s="147">
        <f t="shared" si="8"/>
        <v>33.702127659574465</v>
      </c>
      <c r="T32" s="229">
        <f t="shared" si="18"/>
        <v>-174</v>
      </c>
      <c r="U32" s="147">
        <f t="shared" si="9"/>
        <v>-14.808510638297873</v>
      </c>
      <c r="V32" s="229">
        <f t="shared" si="19"/>
        <v>0</v>
      </c>
      <c r="W32" s="147">
        <f t="shared" si="10"/>
        <v>0</v>
      </c>
      <c r="X32" s="229">
        <f t="shared" si="20"/>
        <v>0</v>
      </c>
      <c r="Y32" s="230">
        <f t="shared" si="12"/>
        <v>0</v>
      </c>
      <c r="Z32" s="223"/>
      <c r="AA32" s="223"/>
      <c r="AB32" s="223"/>
    </row>
    <row r="33" spans="1:28" x14ac:dyDescent="0.25">
      <c r="A33" s="44"/>
      <c r="B33" s="45" t="s">
        <v>241</v>
      </c>
      <c r="C33" s="46">
        <v>1859</v>
      </c>
      <c r="D33" s="229">
        <v>1854</v>
      </c>
      <c r="E33" s="147">
        <f t="shared" si="0"/>
        <v>99.731038192576648</v>
      </c>
      <c r="F33" s="229">
        <v>30</v>
      </c>
      <c r="G33" s="147">
        <f t="shared" si="1"/>
        <v>1.6181229773462782</v>
      </c>
      <c r="H33" s="229">
        <f t="shared" si="17"/>
        <v>1824</v>
      </c>
      <c r="I33" s="147">
        <f t="shared" si="3"/>
        <v>98.381877022653725</v>
      </c>
      <c r="J33" s="229">
        <v>0</v>
      </c>
      <c r="K33" s="147">
        <f t="shared" si="4"/>
        <v>0</v>
      </c>
      <c r="L33" s="229">
        <v>1345</v>
      </c>
      <c r="M33" s="147">
        <f t="shared" si="5"/>
        <v>73.739035087719301</v>
      </c>
      <c r="N33" s="229">
        <v>2</v>
      </c>
      <c r="O33" s="147">
        <f t="shared" si="6"/>
        <v>0.10964912280701754</v>
      </c>
      <c r="P33" s="229">
        <v>0</v>
      </c>
      <c r="Q33" s="147"/>
      <c r="R33" s="229">
        <v>298</v>
      </c>
      <c r="S33" s="147">
        <f t="shared" si="8"/>
        <v>16.337719298245617</v>
      </c>
      <c r="T33" s="229">
        <f t="shared" si="18"/>
        <v>179</v>
      </c>
      <c r="U33" s="147">
        <f t="shared" si="9"/>
        <v>9.8135964912280702</v>
      </c>
      <c r="V33" s="229">
        <f t="shared" si="19"/>
        <v>0</v>
      </c>
      <c r="W33" s="147">
        <f t="shared" si="10"/>
        <v>0</v>
      </c>
      <c r="X33" s="229">
        <f t="shared" si="20"/>
        <v>0</v>
      </c>
      <c r="Y33" s="230">
        <f t="shared" si="12"/>
        <v>0</v>
      </c>
      <c r="Z33" s="223"/>
      <c r="AA33" s="223"/>
      <c r="AB33" s="223"/>
    </row>
    <row r="34" spans="1:28" x14ac:dyDescent="0.25">
      <c r="A34" s="44"/>
      <c r="B34" s="45" t="s">
        <v>164</v>
      </c>
      <c r="C34" s="46">
        <v>4313</v>
      </c>
      <c r="D34" s="229">
        <v>4267</v>
      </c>
      <c r="E34" s="147">
        <f t="shared" si="0"/>
        <v>98.933456990493852</v>
      </c>
      <c r="F34" s="229">
        <v>4</v>
      </c>
      <c r="G34" s="147">
        <f t="shared" si="1"/>
        <v>9.3742676353409896E-2</v>
      </c>
      <c r="H34" s="229">
        <f t="shared" si="17"/>
        <v>4263</v>
      </c>
      <c r="I34" s="147">
        <f t="shared" si="3"/>
        <v>99.906257323646585</v>
      </c>
      <c r="J34" s="229">
        <v>0</v>
      </c>
      <c r="K34" s="147">
        <f t="shared" si="4"/>
        <v>0</v>
      </c>
      <c r="L34" s="229">
        <v>3401</v>
      </c>
      <c r="M34" s="147">
        <f t="shared" si="5"/>
        <v>79.77949800609899</v>
      </c>
      <c r="N34" s="229">
        <v>10</v>
      </c>
      <c r="O34" s="147">
        <f t="shared" si="6"/>
        <v>0.23457658925639222</v>
      </c>
      <c r="P34" s="229">
        <v>3</v>
      </c>
      <c r="Q34" s="147">
        <f t="shared" si="7"/>
        <v>7.0372976776917659E-2</v>
      </c>
      <c r="R34" s="229">
        <v>431</v>
      </c>
      <c r="S34" s="147">
        <f t="shared" si="8"/>
        <v>10.110250996950503</v>
      </c>
      <c r="T34" s="229">
        <f t="shared" si="18"/>
        <v>418</v>
      </c>
      <c r="U34" s="147">
        <f t="shared" si="9"/>
        <v>9.8053014309171953</v>
      </c>
      <c r="V34" s="229">
        <f t="shared" si="19"/>
        <v>0</v>
      </c>
      <c r="W34" s="147">
        <f t="shared" si="10"/>
        <v>0</v>
      </c>
      <c r="X34" s="229">
        <f t="shared" si="20"/>
        <v>0</v>
      </c>
      <c r="Y34" s="230">
        <f t="shared" si="12"/>
        <v>0</v>
      </c>
      <c r="Z34" s="223"/>
      <c r="AA34" s="223"/>
      <c r="AB34" s="223"/>
    </row>
    <row r="35" spans="1:28" x14ac:dyDescent="0.25">
      <c r="A35" s="44"/>
      <c r="B35" s="45" t="s">
        <v>401</v>
      </c>
      <c r="C35" s="46">
        <v>1528</v>
      </c>
      <c r="D35" s="229">
        <v>1520</v>
      </c>
      <c r="E35" s="147">
        <f t="shared" si="0"/>
        <v>99.476439790575924</v>
      </c>
      <c r="F35" s="229">
        <v>21</v>
      </c>
      <c r="G35" s="147">
        <f t="shared" si="1"/>
        <v>1.381578947368421</v>
      </c>
      <c r="H35" s="229">
        <f t="shared" si="17"/>
        <v>1499</v>
      </c>
      <c r="I35" s="147">
        <f t="shared" si="3"/>
        <v>98.618421052631575</v>
      </c>
      <c r="J35" s="229">
        <v>0</v>
      </c>
      <c r="K35" s="147">
        <f t="shared" si="4"/>
        <v>0</v>
      </c>
      <c r="L35" s="229">
        <v>1148</v>
      </c>
      <c r="M35" s="147">
        <f t="shared" si="5"/>
        <v>76.584389593062042</v>
      </c>
      <c r="N35" s="229">
        <v>0</v>
      </c>
      <c r="O35" s="147">
        <f t="shared" si="6"/>
        <v>0</v>
      </c>
      <c r="P35" s="229">
        <v>0</v>
      </c>
      <c r="Q35" s="147">
        <f t="shared" si="7"/>
        <v>0</v>
      </c>
      <c r="R35" s="229">
        <v>230</v>
      </c>
      <c r="S35" s="147">
        <f t="shared" si="8"/>
        <v>15.343562374916612</v>
      </c>
      <c r="T35" s="229">
        <f t="shared" si="18"/>
        <v>121</v>
      </c>
      <c r="U35" s="147">
        <f t="shared" si="9"/>
        <v>8.0720480320213479</v>
      </c>
      <c r="V35" s="229">
        <f t="shared" si="19"/>
        <v>0</v>
      </c>
      <c r="W35" s="147">
        <f t="shared" si="10"/>
        <v>0</v>
      </c>
      <c r="X35" s="229">
        <f t="shared" si="20"/>
        <v>0</v>
      </c>
      <c r="Y35" s="230">
        <f t="shared" si="12"/>
        <v>0</v>
      </c>
      <c r="Z35" s="223"/>
      <c r="AA35" s="223"/>
      <c r="AB35" s="223"/>
    </row>
    <row r="36" spans="1:28" s="118" customFormat="1" x14ac:dyDescent="0.25">
      <c r="A36" s="152"/>
      <c r="B36" s="372"/>
      <c r="C36" s="50">
        <f>SUM(C30:C35)</f>
        <v>12818</v>
      </c>
      <c r="D36" s="235">
        <f>SUM(D30:D35)</f>
        <v>12707</v>
      </c>
      <c r="E36" s="236">
        <f t="shared" si="0"/>
        <v>99.134030269932907</v>
      </c>
      <c r="F36" s="235">
        <f>SUM(F29:F35)</f>
        <v>217</v>
      </c>
      <c r="G36" s="236">
        <f t="shared" si="1"/>
        <v>1.7077201542456912</v>
      </c>
      <c r="H36" s="235">
        <f>SUM(H30:H35)</f>
        <v>12607</v>
      </c>
      <c r="I36" s="236">
        <f t="shared" si="3"/>
        <v>99.213032186983554</v>
      </c>
      <c r="J36" s="235">
        <f>SUM(J30:J35)</f>
        <v>0</v>
      </c>
      <c r="K36" s="236">
        <f t="shared" si="4"/>
        <v>0</v>
      </c>
      <c r="L36" s="235">
        <f>SUM(L30:L35)</f>
        <v>9893</v>
      </c>
      <c r="M36" s="236">
        <f t="shared" si="5"/>
        <v>78.472277306258434</v>
      </c>
      <c r="N36" s="235">
        <f>SUM(N30:N35)</f>
        <v>24</v>
      </c>
      <c r="O36" s="236">
        <f t="shared" si="6"/>
        <v>0.19037042912667565</v>
      </c>
      <c r="P36" s="235">
        <f>SUM(P30:P35)</f>
        <v>11</v>
      </c>
      <c r="Q36" s="236">
        <f t="shared" si="7"/>
        <v>8.7253113349726338E-2</v>
      </c>
      <c r="R36" s="235">
        <f>SUM(R30:R35)</f>
        <v>1960</v>
      </c>
      <c r="S36" s="236">
        <f t="shared" si="8"/>
        <v>15.546918378678512</v>
      </c>
      <c r="T36" s="235">
        <f>SUM(T30:T35)</f>
        <v>719</v>
      </c>
      <c r="U36" s="236">
        <f t="shared" si="9"/>
        <v>5.7031807725866575</v>
      </c>
      <c r="V36" s="235">
        <f>SUM(V30:V35)</f>
        <v>0</v>
      </c>
      <c r="W36" s="236">
        <f t="shared" si="10"/>
        <v>0</v>
      </c>
      <c r="X36" s="235">
        <f>SUM(X30:X35)</f>
        <v>0</v>
      </c>
      <c r="Y36" s="237">
        <f t="shared" si="12"/>
        <v>0</v>
      </c>
      <c r="Z36" s="225"/>
      <c r="AA36" s="225"/>
      <c r="AB36" s="225"/>
    </row>
    <row r="37" spans="1:28" x14ac:dyDescent="0.25">
      <c r="A37" s="44" t="s">
        <v>402</v>
      </c>
      <c r="B37" s="45" t="s">
        <v>403</v>
      </c>
      <c r="C37" s="46">
        <v>1671</v>
      </c>
      <c r="D37" s="229">
        <v>1661</v>
      </c>
      <c r="E37" s="147">
        <f t="shared" si="0"/>
        <v>99.401555954518244</v>
      </c>
      <c r="F37" s="229">
        <v>12</v>
      </c>
      <c r="G37" s="147">
        <f t="shared" si="1"/>
        <v>0.72245635159542443</v>
      </c>
      <c r="H37" s="229">
        <f>D37-F37</f>
        <v>1649</v>
      </c>
      <c r="I37" s="147">
        <f t="shared" si="3"/>
        <v>99.277543648404574</v>
      </c>
      <c r="J37" s="229">
        <v>1</v>
      </c>
      <c r="K37" s="147">
        <f t="shared" si="4"/>
        <v>6.0642813826561552E-2</v>
      </c>
      <c r="L37" s="229">
        <v>1250</v>
      </c>
      <c r="M37" s="147">
        <f t="shared" si="5"/>
        <v>75.803517283201941</v>
      </c>
      <c r="N37" s="229">
        <v>2</v>
      </c>
      <c r="O37" s="147">
        <f t="shared" si="6"/>
        <v>0.1212856276531231</v>
      </c>
      <c r="P37" s="229">
        <v>4</v>
      </c>
      <c r="Q37" s="147">
        <f t="shared" si="7"/>
        <v>0.24257125530624621</v>
      </c>
      <c r="R37" s="229">
        <v>250</v>
      </c>
      <c r="S37" s="147">
        <f t="shared" si="8"/>
        <v>15.160703456640388</v>
      </c>
      <c r="T37" s="229">
        <f>H37-J37-L37-N37-P37-R37</f>
        <v>142</v>
      </c>
      <c r="U37" s="147">
        <f t="shared" si="9"/>
        <v>8.6112795633717401</v>
      </c>
      <c r="V37" s="229">
        <f>H37-J37-L37-N37-P37-R37-T37</f>
        <v>0</v>
      </c>
      <c r="W37" s="147">
        <f t="shared" si="10"/>
        <v>0</v>
      </c>
      <c r="X37" s="229">
        <f>H37-J37-L37-N37-P37-R37-T37-V37</f>
        <v>0</v>
      </c>
      <c r="Y37" s="230">
        <f t="shared" si="12"/>
        <v>0</v>
      </c>
      <c r="Z37" s="223"/>
      <c r="AA37" s="223"/>
      <c r="AB37" s="223"/>
    </row>
    <row r="38" spans="1:28" x14ac:dyDescent="0.25">
      <c r="A38" s="44"/>
      <c r="B38" s="45" t="s">
        <v>15</v>
      </c>
      <c r="C38" s="46">
        <v>3062</v>
      </c>
      <c r="D38" s="229">
        <v>3035</v>
      </c>
      <c r="E38" s="147">
        <f t="shared" si="0"/>
        <v>99.118223383409529</v>
      </c>
      <c r="F38" s="229">
        <v>14</v>
      </c>
      <c r="G38" s="147">
        <f t="shared" si="1"/>
        <v>0.46128500823723234</v>
      </c>
      <c r="H38" s="229">
        <f>D38-F38</f>
        <v>3021</v>
      </c>
      <c r="I38" s="147">
        <f t="shared" si="3"/>
        <v>99.53871499176276</v>
      </c>
      <c r="J38" s="229">
        <v>1</v>
      </c>
      <c r="K38" s="147">
        <f t="shared" si="4"/>
        <v>3.3101621979476997E-2</v>
      </c>
      <c r="L38" s="229">
        <v>2186</v>
      </c>
      <c r="M38" s="147">
        <f t="shared" si="5"/>
        <v>72.360145647136704</v>
      </c>
      <c r="N38" s="229">
        <v>6</v>
      </c>
      <c r="O38" s="147">
        <f t="shared" si="6"/>
        <v>0.19860973187686196</v>
      </c>
      <c r="P38" s="229">
        <v>4</v>
      </c>
      <c r="Q38" s="147">
        <f t="shared" si="7"/>
        <v>0.13240648791790799</v>
      </c>
      <c r="R38" s="229">
        <v>378</v>
      </c>
      <c r="S38" s="147">
        <f t="shared" si="8"/>
        <v>12.512413108242304</v>
      </c>
      <c r="T38" s="229">
        <f>H38-J38-L38-N38-P38-R38</f>
        <v>446</v>
      </c>
      <c r="U38" s="147">
        <f t="shared" si="9"/>
        <v>14.763323402846741</v>
      </c>
      <c r="V38" s="229">
        <f>H38-J38-L38-N38-P38-R38-T38</f>
        <v>0</v>
      </c>
      <c r="W38" s="147">
        <f t="shared" si="10"/>
        <v>0</v>
      </c>
      <c r="X38" s="229">
        <f>H38-J38-L38-N38-P38-R38-T38-V38</f>
        <v>0</v>
      </c>
      <c r="Y38" s="230">
        <f t="shared" si="12"/>
        <v>0</v>
      </c>
      <c r="Z38" s="223"/>
      <c r="AA38" s="223"/>
      <c r="AB38" s="223"/>
    </row>
    <row r="39" spans="1:28" x14ac:dyDescent="0.25">
      <c r="A39" s="44"/>
      <c r="B39" s="45" t="s">
        <v>404</v>
      </c>
      <c r="C39" s="46">
        <v>3482</v>
      </c>
      <c r="D39" s="229">
        <v>3482</v>
      </c>
      <c r="E39" s="147">
        <f t="shared" si="0"/>
        <v>100</v>
      </c>
      <c r="F39" s="229">
        <v>7</v>
      </c>
      <c r="G39" s="147">
        <f t="shared" si="1"/>
        <v>0.20103388856978749</v>
      </c>
      <c r="H39" s="229">
        <f>D39-F39</f>
        <v>3475</v>
      </c>
      <c r="I39" s="147">
        <f t="shared" si="3"/>
        <v>99.798966111430204</v>
      </c>
      <c r="J39" s="229">
        <v>0</v>
      </c>
      <c r="K39" s="147">
        <f t="shared" si="4"/>
        <v>0</v>
      </c>
      <c r="L39" s="229">
        <v>2820</v>
      </c>
      <c r="M39" s="147">
        <f t="shared" si="5"/>
        <v>81.151079136690655</v>
      </c>
      <c r="N39" s="229">
        <v>3</v>
      </c>
      <c r="O39" s="147">
        <f t="shared" si="6"/>
        <v>8.6330935251798566E-2</v>
      </c>
      <c r="P39" s="229">
        <v>0</v>
      </c>
      <c r="Q39" s="147">
        <f t="shared" si="7"/>
        <v>0</v>
      </c>
      <c r="R39" s="229">
        <v>530</v>
      </c>
      <c r="S39" s="147">
        <f t="shared" si="8"/>
        <v>15.251798561151078</v>
      </c>
      <c r="T39" s="229">
        <f>H39-J39-L39-N39-P39-R39</f>
        <v>122</v>
      </c>
      <c r="U39" s="147">
        <f t="shared" si="9"/>
        <v>3.5107913669064748</v>
      </c>
      <c r="V39" s="229">
        <f>H39-J39-L39-N39-P39-R39-T39</f>
        <v>0</v>
      </c>
      <c r="W39" s="147">
        <f t="shared" si="10"/>
        <v>0</v>
      </c>
      <c r="X39" s="229">
        <f>H39-J39-L39-N39-P39-R39-T39-V39</f>
        <v>0</v>
      </c>
      <c r="Y39" s="230">
        <f t="shared" si="12"/>
        <v>0</v>
      </c>
      <c r="Z39" s="223"/>
      <c r="AA39" s="223"/>
      <c r="AB39" s="223"/>
    </row>
    <row r="40" spans="1:28" x14ac:dyDescent="0.25">
      <c r="A40" s="44"/>
      <c r="B40" s="45" t="s">
        <v>405</v>
      </c>
      <c r="C40" s="46">
        <v>4132</v>
      </c>
      <c r="D40" s="229">
        <v>4106</v>
      </c>
      <c r="E40" s="147">
        <f t="shared" si="0"/>
        <v>99.37076476282671</v>
      </c>
      <c r="F40" s="229">
        <v>31</v>
      </c>
      <c r="G40" s="147">
        <f t="shared" si="1"/>
        <v>0.75499269361909405</v>
      </c>
      <c r="H40" s="229">
        <f>D40-F40</f>
        <v>4075</v>
      </c>
      <c r="I40" s="147">
        <f t="shared" si="3"/>
        <v>99.245007306380899</v>
      </c>
      <c r="J40" s="229">
        <v>1</v>
      </c>
      <c r="K40" s="147">
        <f t="shared" si="4"/>
        <v>2.4539877300613498E-2</v>
      </c>
      <c r="L40" s="229">
        <v>3210</v>
      </c>
      <c r="M40" s="147">
        <f t="shared" si="5"/>
        <v>78.773006134969322</v>
      </c>
      <c r="N40" s="229">
        <v>8</v>
      </c>
      <c r="O40" s="147">
        <f t="shared" si="6"/>
        <v>0.19631901840490798</v>
      </c>
      <c r="P40" s="229">
        <v>8</v>
      </c>
      <c r="Q40" s="147">
        <f t="shared" si="7"/>
        <v>0.19631901840490798</v>
      </c>
      <c r="R40" s="229">
        <v>446</v>
      </c>
      <c r="S40" s="147">
        <f t="shared" si="8"/>
        <v>10.944785276073619</v>
      </c>
      <c r="T40" s="229">
        <f>H40-J40-L40-N40-P40-R40</f>
        <v>402</v>
      </c>
      <c r="U40" s="147">
        <f t="shared" si="9"/>
        <v>9.8650306748466257</v>
      </c>
      <c r="V40" s="229">
        <f>H40-J40-L40-N40-P40-R40-T40</f>
        <v>0</v>
      </c>
      <c r="W40" s="147">
        <f t="shared" si="10"/>
        <v>0</v>
      </c>
      <c r="X40" s="229">
        <f>H40-J40-L40-N40-P40-R40-T40-V40</f>
        <v>0</v>
      </c>
      <c r="Y40" s="230">
        <f t="shared" si="12"/>
        <v>0</v>
      </c>
      <c r="Z40" s="223"/>
      <c r="AA40" s="223"/>
      <c r="AB40" s="223"/>
    </row>
    <row r="41" spans="1:28" x14ac:dyDescent="0.25">
      <c r="A41" s="44"/>
      <c r="B41" s="45" t="s">
        <v>406</v>
      </c>
      <c r="C41" s="46">
        <v>1688</v>
      </c>
      <c r="D41" s="229">
        <v>1686</v>
      </c>
      <c r="E41" s="147">
        <f t="shared" si="0"/>
        <v>99.881516587677723</v>
      </c>
      <c r="F41" s="229">
        <v>20</v>
      </c>
      <c r="G41" s="147">
        <f t="shared" si="1"/>
        <v>1.1862396204033214</v>
      </c>
      <c r="H41" s="229">
        <f>D41-F41</f>
        <v>1666</v>
      </c>
      <c r="I41" s="147">
        <f t="shared" si="3"/>
        <v>98.813760379596687</v>
      </c>
      <c r="J41" s="229">
        <v>0</v>
      </c>
      <c r="K41" s="147">
        <f t="shared" si="4"/>
        <v>0</v>
      </c>
      <c r="L41" s="229">
        <v>1233</v>
      </c>
      <c r="M41" s="147">
        <f t="shared" si="5"/>
        <v>74.009603841536617</v>
      </c>
      <c r="N41" s="229">
        <v>5</v>
      </c>
      <c r="O41" s="147">
        <f t="shared" si="6"/>
        <v>0.30012004801920772</v>
      </c>
      <c r="P41" s="229">
        <v>4</v>
      </c>
      <c r="Q41" s="147">
        <f t="shared" si="7"/>
        <v>0.24009603841536614</v>
      </c>
      <c r="R41" s="229">
        <v>256</v>
      </c>
      <c r="S41" s="147">
        <f t="shared" si="8"/>
        <v>15.366146458583433</v>
      </c>
      <c r="T41" s="229">
        <f>H41-J41-L41-N41-P41-R41</f>
        <v>168</v>
      </c>
      <c r="U41" s="147">
        <f t="shared" si="9"/>
        <v>10.084033613445378</v>
      </c>
      <c r="V41" s="229">
        <f>H41-J41-L41-N41-P41-R41-T41</f>
        <v>0</v>
      </c>
      <c r="W41" s="147">
        <f t="shared" si="10"/>
        <v>0</v>
      </c>
      <c r="X41" s="229">
        <f>H41-J41-L41-N41-P41-R41-T41-V41</f>
        <v>0</v>
      </c>
      <c r="Y41" s="230">
        <f t="shared" si="12"/>
        <v>0</v>
      </c>
      <c r="Z41" s="223"/>
      <c r="AA41" s="223"/>
      <c r="AB41" s="223"/>
    </row>
    <row r="42" spans="1:28" s="118" customFormat="1" x14ac:dyDescent="0.25">
      <c r="A42" s="152"/>
      <c r="B42" s="372"/>
      <c r="C42" s="50">
        <f>SUM(C37:C41)</f>
        <v>14035</v>
      </c>
      <c r="D42" s="235">
        <f>SUM(D37:D41)</f>
        <v>13970</v>
      </c>
      <c r="E42" s="236">
        <f t="shared" si="0"/>
        <v>99.536872105450655</v>
      </c>
      <c r="F42" s="235">
        <f>SUM(F37:F41)</f>
        <v>84</v>
      </c>
      <c r="G42" s="236">
        <f t="shared" si="1"/>
        <v>0.60128847530422336</v>
      </c>
      <c r="H42" s="235">
        <f>SUM(H37:H41)</f>
        <v>13886</v>
      </c>
      <c r="I42" s="236">
        <f t="shared" si="3"/>
        <v>99.398711524695784</v>
      </c>
      <c r="J42" s="235">
        <f>SUM(J37:J41)</f>
        <v>3</v>
      </c>
      <c r="K42" s="236">
        <f t="shared" si="4"/>
        <v>2.1604493734696816E-2</v>
      </c>
      <c r="L42" s="235">
        <f>SUM(L37:L41)</f>
        <v>10699</v>
      </c>
      <c r="M42" s="236">
        <f t="shared" si="5"/>
        <v>77.048826155840416</v>
      </c>
      <c r="N42" s="235">
        <f>SUM(N37:N41)</f>
        <v>24</v>
      </c>
      <c r="O42" s="236">
        <f t="shared" si="6"/>
        <v>0.17283594987757453</v>
      </c>
      <c r="P42" s="235">
        <f>SUM(P37:P41)</f>
        <v>20</v>
      </c>
      <c r="Q42" s="236">
        <f t="shared" si="7"/>
        <v>0.14402995823131209</v>
      </c>
      <c r="R42" s="235">
        <f>SUM(R37:R41)</f>
        <v>1860</v>
      </c>
      <c r="S42" s="236">
        <f t="shared" si="8"/>
        <v>13.394786115512025</v>
      </c>
      <c r="T42" s="235">
        <f>SUM(T37:T41)</f>
        <v>1280</v>
      </c>
      <c r="U42" s="236">
        <f t="shared" si="9"/>
        <v>9.217917326803974</v>
      </c>
      <c r="V42" s="235">
        <f>SUM(V37:V41)</f>
        <v>0</v>
      </c>
      <c r="W42" s="236">
        <f t="shared" si="10"/>
        <v>0</v>
      </c>
      <c r="X42" s="235">
        <f>SUM(X37:X41)</f>
        <v>0</v>
      </c>
      <c r="Y42" s="237">
        <f t="shared" si="12"/>
        <v>0</v>
      </c>
      <c r="Z42" s="225"/>
      <c r="AA42" s="225"/>
      <c r="AB42" s="225"/>
    </row>
    <row r="43" spans="1:28" s="139" customFormat="1" x14ac:dyDescent="0.25">
      <c r="A43" s="44" t="s">
        <v>407</v>
      </c>
      <c r="B43" s="45" t="s">
        <v>408</v>
      </c>
      <c r="C43" s="46">
        <v>3349</v>
      </c>
      <c r="D43" s="229">
        <v>3329</v>
      </c>
      <c r="E43" s="147">
        <f t="shared" si="0"/>
        <v>99.402806808002381</v>
      </c>
      <c r="F43" s="229">
        <v>46</v>
      </c>
      <c r="G43" s="147">
        <f t="shared" si="1"/>
        <v>1.3817963352358065</v>
      </c>
      <c r="H43" s="229">
        <f t="shared" ref="H43:H48" si="21">D43-F43</f>
        <v>3283</v>
      </c>
      <c r="I43" s="147">
        <f t="shared" si="3"/>
        <v>98.618203664764195</v>
      </c>
      <c r="J43" s="229">
        <v>1</v>
      </c>
      <c r="K43" s="147">
        <f t="shared" si="4"/>
        <v>3.0459945172098692E-2</v>
      </c>
      <c r="L43" s="229">
        <v>2523</v>
      </c>
      <c r="M43" s="147">
        <f t="shared" si="5"/>
        <v>76.850441669204997</v>
      </c>
      <c r="N43" s="229">
        <v>8</v>
      </c>
      <c r="O43" s="147">
        <f t="shared" si="6"/>
        <v>0.24367956137678953</v>
      </c>
      <c r="P43" s="229">
        <v>9</v>
      </c>
      <c r="Q43" s="147">
        <f t="shared" si="7"/>
        <v>0.27413950654888825</v>
      </c>
      <c r="R43" s="229">
        <v>485</v>
      </c>
      <c r="S43" s="147">
        <f t="shared" si="8"/>
        <v>14.773073408467866</v>
      </c>
      <c r="T43" s="229">
        <f t="shared" ref="T43:T48" si="22">H43-J43-L43-N43-P43-R43</f>
        <v>257</v>
      </c>
      <c r="U43" s="147">
        <f t="shared" si="9"/>
        <v>7.8282059092293634</v>
      </c>
      <c r="V43" s="229">
        <f t="shared" ref="V43:V48" si="23">H43-J43-L43-N43-P43-R43-T43</f>
        <v>0</v>
      </c>
      <c r="W43" s="147">
        <f t="shared" si="10"/>
        <v>0</v>
      </c>
      <c r="X43" s="229">
        <f t="shared" ref="X43:X48" si="24">H43-J43-L43-N43-P43-R43-T43-V43</f>
        <v>0</v>
      </c>
      <c r="Y43" s="230">
        <f t="shared" si="12"/>
        <v>0</v>
      </c>
      <c r="Z43" s="223"/>
      <c r="AA43" s="226"/>
      <c r="AB43" s="226"/>
    </row>
    <row r="44" spans="1:28" x14ac:dyDescent="0.25">
      <c r="A44" s="44"/>
      <c r="B44" s="45" t="s">
        <v>409</v>
      </c>
      <c r="C44" s="46">
        <v>3356</v>
      </c>
      <c r="D44" s="229">
        <v>3331</v>
      </c>
      <c r="E44" s="147">
        <f t="shared" si="0"/>
        <v>99.255065554231223</v>
      </c>
      <c r="F44" s="229">
        <v>43</v>
      </c>
      <c r="G44" s="147">
        <f t="shared" si="1"/>
        <v>1.2909036325427801</v>
      </c>
      <c r="H44" s="229">
        <f t="shared" si="21"/>
        <v>3288</v>
      </c>
      <c r="I44" s="147">
        <f t="shared" si="3"/>
        <v>98.709096367457221</v>
      </c>
      <c r="J44" s="229">
        <v>0</v>
      </c>
      <c r="K44" s="147">
        <f t="shared" si="4"/>
        <v>0</v>
      </c>
      <c r="L44" s="229">
        <v>2569</v>
      </c>
      <c r="M44" s="147">
        <f t="shared" si="5"/>
        <v>78.132603406326027</v>
      </c>
      <c r="N44" s="229">
        <v>10</v>
      </c>
      <c r="O44" s="147">
        <f t="shared" si="6"/>
        <v>0.30413625304136255</v>
      </c>
      <c r="P44" s="229">
        <v>1</v>
      </c>
      <c r="Q44" s="147">
        <f t="shared" si="7"/>
        <v>3.0413625304136254E-2</v>
      </c>
      <c r="R44" s="229">
        <v>378</v>
      </c>
      <c r="S44" s="147">
        <f>R44/H44*100</f>
        <v>11.496350364963504</v>
      </c>
      <c r="T44" s="229">
        <f t="shared" si="22"/>
        <v>330</v>
      </c>
      <c r="U44" s="147">
        <f t="shared" si="9"/>
        <v>10.036496350364963</v>
      </c>
      <c r="V44" s="229">
        <f t="shared" si="23"/>
        <v>0</v>
      </c>
      <c r="W44" s="147">
        <f t="shared" si="10"/>
        <v>0</v>
      </c>
      <c r="X44" s="229">
        <f t="shared" si="24"/>
        <v>0</v>
      </c>
      <c r="Y44" s="230">
        <f t="shared" si="12"/>
        <v>0</v>
      </c>
      <c r="Z44" s="223"/>
    </row>
    <row r="45" spans="1:28" x14ac:dyDescent="0.25">
      <c r="A45" s="44"/>
      <c r="B45" s="45" t="s">
        <v>410</v>
      </c>
      <c r="C45" s="46">
        <v>3116</v>
      </c>
      <c r="D45" s="229">
        <v>3091</v>
      </c>
      <c r="E45" s="147">
        <f t="shared" si="0"/>
        <v>99.197689345314515</v>
      </c>
      <c r="F45" s="229">
        <v>1</v>
      </c>
      <c r="G45" s="147">
        <f t="shared" si="1"/>
        <v>3.2351989647363313E-2</v>
      </c>
      <c r="H45" s="229">
        <f t="shared" si="21"/>
        <v>3090</v>
      </c>
      <c r="I45" s="147">
        <f t="shared" si="3"/>
        <v>99.967648010352633</v>
      </c>
      <c r="J45" s="229">
        <v>0</v>
      </c>
      <c r="K45" s="147">
        <f t="shared" si="4"/>
        <v>0</v>
      </c>
      <c r="L45" s="229">
        <v>2451</v>
      </c>
      <c r="M45" s="147">
        <f t="shared" si="5"/>
        <v>79.320388349514559</v>
      </c>
      <c r="N45" s="229">
        <v>6</v>
      </c>
      <c r="O45" s="147">
        <f t="shared" si="6"/>
        <v>0.1941747572815534</v>
      </c>
      <c r="P45" s="229">
        <v>6</v>
      </c>
      <c r="Q45" s="147">
        <f t="shared" si="7"/>
        <v>0.1941747572815534</v>
      </c>
      <c r="R45" s="229">
        <v>390</v>
      </c>
      <c r="S45" s="147">
        <f t="shared" si="8"/>
        <v>12.621359223300971</v>
      </c>
      <c r="T45" s="229">
        <f t="shared" si="22"/>
        <v>237</v>
      </c>
      <c r="U45" s="147">
        <f t="shared" si="9"/>
        <v>7.6699029126213594</v>
      </c>
      <c r="V45" s="229">
        <f t="shared" si="23"/>
        <v>0</v>
      </c>
      <c r="W45" s="147">
        <f t="shared" si="10"/>
        <v>0</v>
      </c>
      <c r="X45" s="229">
        <f t="shared" si="24"/>
        <v>0</v>
      </c>
      <c r="Y45" s="230">
        <f t="shared" si="12"/>
        <v>0</v>
      </c>
      <c r="Z45" s="223"/>
      <c r="AA45" s="223"/>
      <c r="AB45" s="223"/>
    </row>
    <row r="46" spans="1:28" x14ac:dyDescent="0.25">
      <c r="A46" s="44"/>
      <c r="B46" s="45" t="s">
        <v>411</v>
      </c>
      <c r="C46" s="46">
        <v>2789</v>
      </c>
      <c r="D46" s="229">
        <v>2786</v>
      </c>
      <c r="E46" s="147">
        <f t="shared" si="0"/>
        <v>99.892434564359988</v>
      </c>
      <c r="F46" s="229">
        <v>18</v>
      </c>
      <c r="G46" s="147">
        <f t="shared" si="1"/>
        <v>0.64608758076094763</v>
      </c>
      <c r="H46" s="229">
        <f t="shared" si="21"/>
        <v>2768</v>
      </c>
      <c r="I46" s="147">
        <f t="shared" si="3"/>
        <v>99.353912419239052</v>
      </c>
      <c r="J46" s="229">
        <v>1</v>
      </c>
      <c r="K46" s="147">
        <f t="shared" si="4"/>
        <v>3.6127167630057799E-2</v>
      </c>
      <c r="L46" s="229">
        <v>2177</v>
      </c>
      <c r="M46" s="147">
        <f t="shared" si="5"/>
        <v>78.648843930635834</v>
      </c>
      <c r="N46" s="229">
        <v>3</v>
      </c>
      <c r="O46" s="147">
        <f t="shared" si="6"/>
        <v>0.1083815028901734</v>
      </c>
      <c r="P46" s="229">
        <v>0</v>
      </c>
      <c r="Q46" s="147">
        <f t="shared" si="7"/>
        <v>0</v>
      </c>
      <c r="R46" s="229">
        <v>401</v>
      </c>
      <c r="S46" s="147">
        <f t="shared" si="8"/>
        <v>14.486994219653178</v>
      </c>
      <c r="T46" s="229">
        <f t="shared" si="22"/>
        <v>186</v>
      </c>
      <c r="U46" s="147">
        <f t="shared" si="9"/>
        <v>6.7196531791907512</v>
      </c>
      <c r="V46" s="229">
        <f t="shared" si="23"/>
        <v>0</v>
      </c>
      <c r="W46" s="147">
        <f t="shared" si="10"/>
        <v>0</v>
      </c>
      <c r="X46" s="229">
        <f t="shared" si="24"/>
        <v>0</v>
      </c>
      <c r="Y46" s="230">
        <f t="shared" si="12"/>
        <v>0</v>
      </c>
      <c r="Z46" s="223"/>
    </row>
    <row r="47" spans="1:28" x14ac:dyDescent="0.25">
      <c r="A47" s="44"/>
      <c r="B47" s="45" t="s">
        <v>412</v>
      </c>
      <c r="C47" s="46">
        <v>1713</v>
      </c>
      <c r="D47" s="229">
        <v>1713</v>
      </c>
      <c r="E47" s="147">
        <f t="shared" si="0"/>
        <v>100</v>
      </c>
      <c r="F47" s="229">
        <v>19</v>
      </c>
      <c r="G47" s="147">
        <f t="shared" si="1"/>
        <v>1.1091652072387623</v>
      </c>
      <c r="H47" s="229">
        <f t="shared" si="21"/>
        <v>1694</v>
      </c>
      <c r="I47" s="147">
        <f t="shared" si="3"/>
        <v>98.89083479276124</v>
      </c>
      <c r="J47" s="229">
        <v>0</v>
      </c>
      <c r="K47" s="147">
        <f t="shared" si="4"/>
        <v>0</v>
      </c>
      <c r="L47" s="229">
        <v>1293</v>
      </c>
      <c r="M47" s="147">
        <f t="shared" si="5"/>
        <v>76.328217237308152</v>
      </c>
      <c r="N47" s="229">
        <v>8</v>
      </c>
      <c r="O47" s="147">
        <f t="shared" si="6"/>
        <v>0.47225501770956313</v>
      </c>
      <c r="P47" s="229">
        <v>5</v>
      </c>
      <c r="Q47" s="147">
        <f t="shared" si="7"/>
        <v>0.29515938606847697</v>
      </c>
      <c r="R47" s="229">
        <v>197</v>
      </c>
      <c r="S47" s="147">
        <f t="shared" si="8"/>
        <v>11.629279811097993</v>
      </c>
      <c r="T47" s="229">
        <f t="shared" si="22"/>
        <v>191</v>
      </c>
      <c r="U47" s="147">
        <f t="shared" si="9"/>
        <v>11.27508854781582</v>
      </c>
      <c r="V47" s="229">
        <f t="shared" si="23"/>
        <v>0</v>
      </c>
      <c r="W47" s="147">
        <f t="shared" si="10"/>
        <v>0</v>
      </c>
      <c r="X47" s="229">
        <f t="shared" si="24"/>
        <v>0</v>
      </c>
      <c r="Y47" s="230">
        <f t="shared" si="12"/>
        <v>0</v>
      </c>
      <c r="Z47" s="223"/>
    </row>
    <row r="48" spans="1:28" x14ac:dyDescent="0.25">
      <c r="A48" s="44"/>
      <c r="B48" s="45" t="s">
        <v>413</v>
      </c>
      <c r="C48" s="46">
        <v>1377</v>
      </c>
      <c r="D48" s="229">
        <v>1377</v>
      </c>
      <c r="E48" s="147">
        <f t="shared" si="0"/>
        <v>100</v>
      </c>
      <c r="F48" s="229">
        <v>7</v>
      </c>
      <c r="G48" s="147">
        <f t="shared" si="1"/>
        <v>0.50835148874364555</v>
      </c>
      <c r="H48" s="229">
        <f t="shared" si="21"/>
        <v>1370</v>
      </c>
      <c r="I48" s="147">
        <f t="shared" si="3"/>
        <v>99.491648511256358</v>
      </c>
      <c r="J48" s="229">
        <v>0</v>
      </c>
      <c r="K48" s="147">
        <f t="shared" si="4"/>
        <v>0</v>
      </c>
      <c r="L48" s="229">
        <v>952</v>
      </c>
      <c r="M48" s="147">
        <f t="shared" si="5"/>
        <v>69.489051094890513</v>
      </c>
      <c r="N48" s="229">
        <v>43</v>
      </c>
      <c r="O48" s="147">
        <f t="shared" si="6"/>
        <v>3.1386861313868613</v>
      </c>
      <c r="P48" s="229">
        <v>2</v>
      </c>
      <c r="Q48" s="147">
        <f t="shared" si="7"/>
        <v>0.145985401459854</v>
      </c>
      <c r="R48" s="229">
        <v>231</v>
      </c>
      <c r="S48" s="147">
        <f t="shared" si="8"/>
        <v>16.861313868613141</v>
      </c>
      <c r="T48" s="229">
        <f t="shared" si="22"/>
        <v>142</v>
      </c>
      <c r="U48" s="147">
        <f t="shared" si="9"/>
        <v>10.364963503649635</v>
      </c>
      <c r="V48" s="229">
        <f t="shared" si="23"/>
        <v>0</v>
      </c>
      <c r="W48" s="147">
        <f t="shared" si="10"/>
        <v>0</v>
      </c>
      <c r="X48" s="229">
        <f t="shared" si="24"/>
        <v>0</v>
      </c>
      <c r="Y48" s="230">
        <f t="shared" si="12"/>
        <v>0</v>
      </c>
      <c r="Z48" s="223"/>
    </row>
    <row r="49" spans="1:26" s="118" customFormat="1" x14ac:dyDescent="0.25">
      <c r="A49" s="152"/>
      <c r="B49" s="372"/>
      <c r="C49" s="50">
        <f>SUM(C43:C48)</f>
        <v>15700</v>
      </c>
      <c r="D49" s="235">
        <f>SUM(D43:D48)</f>
        <v>15627</v>
      </c>
      <c r="E49" s="236">
        <f t="shared" si="0"/>
        <v>99.535031847133766</v>
      </c>
      <c r="F49" s="235">
        <f>SUM(F43:F48)</f>
        <v>134</v>
      </c>
      <c r="G49" s="236">
        <f t="shared" si="1"/>
        <v>0.8574902412491201</v>
      </c>
      <c r="H49" s="235">
        <f>SUM(H43:H48)</f>
        <v>15493</v>
      </c>
      <c r="I49" s="236">
        <f t="shared" si="3"/>
        <v>99.14250975875089</v>
      </c>
      <c r="J49" s="235">
        <f>SUM(J43:J48)</f>
        <v>2</v>
      </c>
      <c r="K49" s="236">
        <f t="shared" si="4"/>
        <v>1.2909055702575356E-2</v>
      </c>
      <c r="L49" s="235">
        <f>SUM(L43:L48)</f>
        <v>11965</v>
      </c>
      <c r="M49" s="236">
        <f t="shared" si="5"/>
        <v>77.228425740657073</v>
      </c>
      <c r="N49" s="235">
        <f>SUM(N43:N48)</f>
        <v>78</v>
      </c>
      <c r="O49" s="236">
        <f t="shared" si="6"/>
        <v>0.50345317240043896</v>
      </c>
      <c r="P49" s="235">
        <f>SUM(P43:P48)</f>
        <v>23</v>
      </c>
      <c r="Q49" s="236">
        <f t="shared" si="7"/>
        <v>0.14845414057961659</v>
      </c>
      <c r="R49" s="235">
        <f>SUM(R43:R48)</f>
        <v>2082</v>
      </c>
      <c r="S49" s="236">
        <f t="shared" si="8"/>
        <v>13.438326986380947</v>
      </c>
      <c r="T49" s="235">
        <f>SUM(T43:T48)</f>
        <v>1343</v>
      </c>
      <c r="U49" s="236">
        <f t="shared" si="9"/>
        <v>8.6684309042793526</v>
      </c>
      <c r="V49" s="235">
        <f>SUM(V43:V48)</f>
        <v>0</v>
      </c>
      <c r="W49" s="236">
        <f t="shared" si="10"/>
        <v>0</v>
      </c>
      <c r="X49" s="235">
        <f>SUM(X43:X48)</f>
        <v>0</v>
      </c>
      <c r="Y49" s="237">
        <f t="shared" si="12"/>
        <v>0</v>
      </c>
      <c r="Z49" s="225"/>
    </row>
    <row r="50" spans="1:26" x14ac:dyDescent="0.25">
      <c r="A50" s="44" t="s">
        <v>414</v>
      </c>
      <c r="B50" s="45" t="s">
        <v>415</v>
      </c>
      <c r="C50" s="46">
        <v>2286</v>
      </c>
      <c r="D50" s="229">
        <v>2280</v>
      </c>
      <c r="E50" s="147">
        <f t="shared" si="0"/>
        <v>99.737532808398953</v>
      </c>
      <c r="F50" s="229">
        <v>4</v>
      </c>
      <c r="G50" s="147">
        <f t="shared" si="1"/>
        <v>0.17543859649122806</v>
      </c>
      <c r="H50" s="229">
        <f t="shared" ref="H50:H55" si="25">D50-F50</f>
        <v>2276</v>
      </c>
      <c r="I50" s="147">
        <f t="shared" si="3"/>
        <v>99.824561403508767</v>
      </c>
      <c r="J50" s="229">
        <v>0</v>
      </c>
      <c r="K50" s="147">
        <f t="shared" si="4"/>
        <v>0</v>
      </c>
      <c r="L50" s="229">
        <v>1712</v>
      </c>
      <c r="M50" s="147">
        <f t="shared" si="5"/>
        <v>75.219683655536031</v>
      </c>
      <c r="N50" s="229">
        <v>16</v>
      </c>
      <c r="O50" s="147">
        <f t="shared" si="6"/>
        <v>0.70298769771528991</v>
      </c>
      <c r="P50" s="229">
        <v>6</v>
      </c>
      <c r="Q50" s="147">
        <f t="shared" si="7"/>
        <v>0.26362038664323373</v>
      </c>
      <c r="R50" s="229">
        <v>386</v>
      </c>
      <c r="S50" s="147">
        <f t="shared" si="8"/>
        <v>16.959578207381369</v>
      </c>
      <c r="T50" s="229">
        <f t="shared" ref="T50:T55" si="26">H50-J50-L50-N50-P50-R50</f>
        <v>156</v>
      </c>
      <c r="U50" s="147">
        <f t="shared" si="9"/>
        <v>6.854130052724078</v>
      </c>
      <c r="V50" s="229">
        <f t="shared" ref="V50:V55" si="27">H50-J50-L50-N50-P50-R50-T50</f>
        <v>0</v>
      </c>
      <c r="W50" s="147">
        <f t="shared" si="10"/>
        <v>0</v>
      </c>
      <c r="X50" s="229">
        <f t="shared" ref="X50:X55" si="28">H50-J50-L50-N50-P50-R50-T50-V50</f>
        <v>0</v>
      </c>
      <c r="Y50" s="230">
        <f t="shared" si="12"/>
        <v>0</v>
      </c>
      <c r="Z50" s="223"/>
    </row>
    <row r="51" spans="1:26" x14ac:dyDescent="0.25">
      <c r="A51" s="44"/>
      <c r="B51" s="45" t="s">
        <v>416</v>
      </c>
      <c r="C51" s="46">
        <v>1888</v>
      </c>
      <c r="D51" s="229">
        <v>1878</v>
      </c>
      <c r="E51" s="147">
        <f t="shared" si="0"/>
        <v>99.470338983050837</v>
      </c>
      <c r="F51" s="229">
        <v>20</v>
      </c>
      <c r="G51" s="147">
        <f t="shared" si="1"/>
        <v>1.0649627263045793</v>
      </c>
      <c r="H51" s="229">
        <f t="shared" si="25"/>
        <v>1858</v>
      </c>
      <c r="I51" s="147">
        <f>H51/D51*100</f>
        <v>98.935037273695428</v>
      </c>
      <c r="J51" s="229">
        <v>0</v>
      </c>
      <c r="K51" s="147">
        <f t="shared" si="4"/>
        <v>0</v>
      </c>
      <c r="L51" s="229">
        <v>1385</v>
      </c>
      <c r="M51" s="147">
        <f t="shared" si="5"/>
        <v>74.542518837459639</v>
      </c>
      <c r="N51" s="229">
        <v>0</v>
      </c>
      <c r="O51" s="147">
        <f t="shared" si="6"/>
        <v>0</v>
      </c>
      <c r="P51" s="229">
        <v>0</v>
      </c>
      <c r="Q51" s="147">
        <f t="shared" si="7"/>
        <v>0</v>
      </c>
      <c r="R51" s="229">
        <v>263</v>
      </c>
      <c r="S51" s="147">
        <f t="shared" si="8"/>
        <v>14.155005382131325</v>
      </c>
      <c r="T51" s="229">
        <f t="shared" si="26"/>
        <v>210</v>
      </c>
      <c r="U51" s="147">
        <f t="shared" si="9"/>
        <v>11.302475780409042</v>
      </c>
      <c r="V51" s="229">
        <f t="shared" si="27"/>
        <v>0</v>
      </c>
      <c r="W51" s="147">
        <f t="shared" si="10"/>
        <v>0</v>
      </c>
      <c r="X51" s="229">
        <f t="shared" si="28"/>
        <v>0</v>
      </c>
      <c r="Y51" s="230">
        <f t="shared" si="12"/>
        <v>0</v>
      </c>
      <c r="Z51" s="223"/>
    </row>
    <row r="52" spans="1:26" x14ac:dyDescent="0.25">
      <c r="A52" s="44"/>
      <c r="B52" s="45" t="s">
        <v>417</v>
      </c>
      <c r="C52" s="46">
        <v>2191</v>
      </c>
      <c r="D52" s="229">
        <v>2180</v>
      </c>
      <c r="E52" s="147">
        <f t="shared" si="0"/>
        <v>99.497946143313555</v>
      </c>
      <c r="F52" s="229">
        <v>8</v>
      </c>
      <c r="G52" s="147">
        <f t="shared" si="1"/>
        <v>0.3669724770642202</v>
      </c>
      <c r="H52" s="229">
        <f t="shared" si="25"/>
        <v>2172</v>
      </c>
      <c r="I52" s="147">
        <f t="shared" si="3"/>
        <v>99.633027522935777</v>
      </c>
      <c r="J52" s="229">
        <v>0</v>
      </c>
      <c r="K52" s="147">
        <f t="shared" si="4"/>
        <v>0</v>
      </c>
      <c r="L52" s="229">
        <v>1732</v>
      </c>
      <c r="M52" s="147">
        <f t="shared" si="5"/>
        <v>79.742173112338861</v>
      </c>
      <c r="N52" s="229">
        <v>2</v>
      </c>
      <c r="O52" s="147">
        <f t="shared" si="6"/>
        <v>9.2081031307550645E-2</v>
      </c>
      <c r="P52" s="229">
        <v>1</v>
      </c>
      <c r="Q52" s="147">
        <f t="shared" si="7"/>
        <v>4.6040515653775323E-2</v>
      </c>
      <c r="R52" s="229">
        <v>312</v>
      </c>
      <c r="S52" s="147">
        <f t="shared" si="8"/>
        <v>14.3646408839779</v>
      </c>
      <c r="T52" s="229">
        <f t="shared" si="26"/>
        <v>125</v>
      </c>
      <c r="U52" s="147">
        <f t="shared" si="9"/>
        <v>5.7550644567219154</v>
      </c>
      <c r="V52" s="229">
        <f t="shared" si="27"/>
        <v>0</v>
      </c>
      <c r="W52" s="147">
        <f t="shared" si="10"/>
        <v>0</v>
      </c>
      <c r="X52" s="229">
        <f t="shared" si="28"/>
        <v>0</v>
      </c>
      <c r="Y52" s="230">
        <f t="shared" si="12"/>
        <v>0</v>
      </c>
      <c r="Z52" s="223"/>
    </row>
    <row r="53" spans="1:26" x14ac:dyDescent="0.25">
      <c r="A53" s="44"/>
      <c r="B53" s="45" t="s">
        <v>418</v>
      </c>
      <c r="C53" s="46">
        <v>3060</v>
      </c>
      <c r="D53" s="229">
        <v>2933</v>
      </c>
      <c r="E53" s="147">
        <f t="shared" si="0"/>
        <v>95.849673202614383</v>
      </c>
      <c r="F53" s="229">
        <v>39</v>
      </c>
      <c r="G53" s="147">
        <f t="shared" si="1"/>
        <v>1.3296965564268668</v>
      </c>
      <c r="H53" s="229">
        <f t="shared" si="25"/>
        <v>2894</v>
      </c>
      <c r="I53" s="147">
        <f t="shared" si="3"/>
        <v>98.670303443573133</v>
      </c>
      <c r="J53" s="229">
        <v>1</v>
      </c>
      <c r="K53" s="147">
        <f t="shared" si="4"/>
        <v>3.455425017277125E-2</v>
      </c>
      <c r="L53" s="229">
        <v>2012</v>
      </c>
      <c r="M53" s="147">
        <f t="shared" si="5"/>
        <v>69.523151347615752</v>
      </c>
      <c r="N53" s="229">
        <v>3</v>
      </c>
      <c r="O53" s="147">
        <f t="shared" si="6"/>
        <v>0.10366275051831375</v>
      </c>
      <c r="P53" s="229">
        <v>4</v>
      </c>
      <c r="Q53" s="147">
        <f t="shared" si="7"/>
        <v>0.138217000691085</v>
      </c>
      <c r="R53" s="229">
        <v>278</v>
      </c>
      <c r="S53" s="147">
        <f t="shared" si="8"/>
        <v>9.6060815480304083</v>
      </c>
      <c r="T53" s="229">
        <f t="shared" si="26"/>
        <v>596</v>
      </c>
      <c r="U53" s="147">
        <f t="shared" si="9"/>
        <v>20.594333102971664</v>
      </c>
      <c r="V53" s="229">
        <f t="shared" si="27"/>
        <v>0</v>
      </c>
      <c r="W53" s="147">
        <f t="shared" si="10"/>
        <v>0</v>
      </c>
      <c r="X53" s="229">
        <f t="shared" si="28"/>
        <v>0</v>
      </c>
      <c r="Y53" s="230">
        <f t="shared" si="12"/>
        <v>0</v>
      </c>
      <c r="Z53" s="223"/>
    </row>
    <row r="54" spans="1:26" x14ac:dyDescent="0.25">
      <c r="A54" s="44"/>
      <c r="B54" s="45" t="s">
        <v>419</v>
      </c>
      <c r="C54" s="46">
        <v>1959</v>
      </c>
      <c r="D54" s="229">
        <v>1899</v>
      </c>
      <c r="E54" s="147">
        <f t="shared" si="0"/>
        <v>96.937212863705966</v>
      </c>
      <c r="F54" s="229">
        <v>32</v>
      </c>
      <c r="G54" s="147">
        <f t="shared" si="1"/>
        <v>1.685097419694576</v>
      </c>
      <c r="H54" s="229">
        <f t="shared" si="25"/>
        <v>1867</v>
      </c>
      <c r="I54" s="147">
        <f t="shared" si="3"/>
        <v>98.314902580305414</v>
      </c>
      <c r="J54" s="229">
        <v>0</v>
      </c>
      <c r="K54" s="147">
        <f t="shared" si="4"/>
        <v>0</v>
      </c>
      <c r="L54" s="229">
        <v>1124</v>
      </c>
      <c r="M54" s="147">
        <f t="shared" si="5"/>
        <v>60.203535083020888</v>
      </c>
      <c r="N54" s="229">
        <v>3</v>
      </c>
      <c r="O54" s="147">
        <f t="shared" si="6"/>
        <v>0.16068559185859668</v>
      </c>
      <c r="P54" s="229">
        <v>2</v>
      </c>
      <c r="Q54" s="147">
        <f t="shared" si="7"/>
        <v>0.10712372790573112</v>
      </c>
      <c r="R54" s="229">
        <v>320</v>
      </c>
      <c r="S54" s="147">
        <f t="shared" si="8"/>
        <v>17.13979646491698</v>
      </c>
      <c r="T54" s="229">
        <f t="shared" si="26"/>
        <v>418</v>
      </c>
      <c r="U54" s="147">
        <f t="shared" si="9"/>
        <v>22.388859132297803</v>
      </c>
      <c r="V54" s="229">
        <f t="shared" si="27"/>
        <v>0</v>
      </c>
      <c r="W54" s="147">
        <f t="shared" si="10"/>
        <v>0</v>
      </c>
      <c r="X54" s="229">
        <f t="shared" si="28"/>
        <v>0</v>
      </c>
      <c r="Y54" s="230">
        <f t="shared" si="12"/>
        <v>0</v>
      </c>
      <c r="Z54" s="223"/>
    </row>
    <row r="55" spans="1:26" x14ac:dyDescent="0.25">
      <c r="A55" s="44"/>
      <c r="B55" s="45" t="s">
        <v>420</v>
      </c>
      <c r="C55" s="46">
        <v>1684</v>
      </c>
      <c r="D55" s="229">
        <v>1684</v>
      </c>
      <c r="E55" s="147">
        <f t="shared" si="0"/>
        <v>100</v>
      </c>
      <c r="F55" s="229">
        <v>6</v>
      </c>
      <c r="G55" s="147">
        <f t="shared" si="1"/>
        <v>0.35629453681710216</v>
      </c>
      <c r="H55" s="229">
        <f t="shared" si="25"/>
        <v>1678</v>
      </c>
      <c r="I55" s="147">
        <f t="shared" si="3"/>
        <v>99.643705463182897</v>
      </c>
      <c r="J55" s="229">
        <v>0</v>
      </c>
      <c r="K55" s="147">
        <f t="shared" si="4"/>
        <v>0</v>
      </c>
      <c r="L55" s="229">
        <v>1292</v>
      </c>
      <c r="M55" s="147">
        <f t="shared" si="5"/>
        <v>76.996424314660302</v>
      </c>
      <c r="N55" s="229">
        <v>0</v>
      </c>
      <c r="O55" s="147">
        <f t="shared" si="6"/>
        <v>0</v>
      </c>
      <c r="P55" s="229">
        <v>0</v>
      </c>
      <c r="Q55" s="147">
        <f t="shared" si="7"/>
        <v>0</v>
      </c>
      <c r="R55" s="229">
        <v>263</v>
      </c>
      <c r="S55" s="147">
        <f t="shared" si="8"/>
        <v>15.673420738974968</v>
      </c>
      <c r="T55" s="229">
        <f t="shared" si="26"/>
        <v>123</v>
      </c>
      <c r="U55" s="147">
        <f t="shared" si="9"/>
        <v>7.3301549463647202</v>
      </c>
      <c r="V55" s="229">
        <f t="shared" si="27"/>
        <v>0</v>
      </c>
      <c r="W55" s="147">
        <f t="shared" si="10"/>
        <v>0</v>
      </c>
      <c r="X55" s="229">
        <f t="shared" si="28"/>
        <v>0</v>
      </c>
      <c r="Y55" s="230">
        <f t="shared" si="12"/>
        <v>0</v>
      </c>
      <c r="Z55" s="223"/>
    </row>
    <row r="56" spans="1:26" x14ac:dyDescent="0.25">
      <c r="A56" s="152"/>
      <c r="B56" s="372"/>
      <c r="C56" s="50">
        <f>SUM(C50:C55)</f>
        <v>13068</v>
      </c>
      <c r="D56" s="235">
        <f>SUM(D50:D55)</f>
        <v>12854</v>
      </c>
      <c r="E56" s="236">
        <f t="shared" si="0"/>
        <v>98.362411998775627</v>
      </c>
      <c r="F56" s="235">
        <f>SUM(F50:F55)</f>
        <v>109</v>
      </c>
      <c r="G56" s="236">
        <f t="shared" si="1"/>
        <v>0.84798506301540377</v>
      </c>
      <c r="H56" s="235">
        <f>SUM(H50:H55)</f>
        <v>12745</v>
      </c>
      <c r="I56" s="236">
        <f t="shared" si="3"/>
        <v>99.1520149369846</v>
      </c>
      <c r="J56" s="235">
        <f>SUM(J50:J55)</f>
        <v>1</v>
      </c>
      <c r="K56" s="236">
        <f t="shared" si="4"/>
        <v>7.8462142016477044E-3</v>
      </c>
      <c r="L56" s="235">
        <f>SUM(L50:L55)</f>
        <v>9257</v>
      </c>
      <c r="M56" s="236">
        <f t="shared" si="5"/>
        <v>72.632404864652798</v>
      </c>
      <c r="N56" s="235">
        <f>SUM(N50:N55)</f>
        <v>24</v>
      </c>
      <c r="O56" s="236">
        <f t="shared" si="6"/>
        <v>0.18830914083954492</v>
      </c>
      <c r="P56" s="235">
        <f>SUM(P50:P55)</f>
        <v>13</v>
      </c>
      <c r="Q56" s="236">
        <f t="shared" si="7"/>
        <v>0.10200078462142016</v>
      </c>
      <c r="R56" s="235">
        <f>SUM(R50:R55)</f>
        <v>1822</v>
      </c>
      <c r="S56" s="236">
        <f t="shared" si="8"/>
        <v>14.295802275402119</v>
      </c>
      <c r="T56" s="235">
        <f>SUM(T50:T55)</f>
        <v>1628</v>
      </c>
      <c r="U56" s="236">
        <f t="shared" si="9"/>
        <v>12.773636720282463</v>
      </c>
      <c r="V56" s="235">
        <f>SUM(V50:V55)</f>
        <v>0</v>
      </c>
      <c r="W56" s="236">
        <f t="shared" si="10"/>
        <v>0</v>
      </c>
      <c r="X56" s="235">
        <f>SUM(X50:X55)</f>
        <v>0</v>
      </c>
      <c r="Y56" s="237">
        <f t="shared" si="12"/>
        <v>0</v>
      </c>
      <c r="Z56" s="223"/>
    </row>
    <row r="57" spans="1:26" x14ac:dyDescent="0.25">
      <c r="A57" s="44" t="s">
        <v>421</v>
      </c>
      <c r="B57" s="45" t="s">
        <v>422</v>
      </c>
      <c r="C57" s="46">
        <v>2449</v>
      </c>
      <c r="D57" s="229">
        <v>2359</v>
      </c>
      <c r="E57" s="147">
        <f t="shared" si="0"/>
        <v>96.325030624744784</v>
      </c>
      <c r="F57" s="229">
        <v>34</v>
      </c>
      <c r="G57" s="147">
        <f t="shared" si="1"/>
        <v>1.4412886816447648</v>
      </c>
      <c r="H57" s="229">
        <f>D57-F57</f>
        <v>2325</v>
      </c>
      <c r="I57" s="147">
        <f t="shared" si="3"/>
        <v>98.558711318355236</v>
      </c>
      <c r="J57" s="229">
        <v>0</v>
      </c>
      <c r="K57" s="147">
        <f t="shared" si="4"/>
        <v>0</v>
      </c>
      <c r="L57" s="229">
        <v>1742</v>
      </c>
      <c r="M57" s="147">
        <f t="shared" si="5"/>
        <v>74.924731182795696</v>
      </c>
      <c r="N57" s="229">
        <v>1</v>
      </c>
      <c r="O57" s="147">
        <f t="shared" si="6"/>
        <v>4.3010752688172046E-2</v>
      </c>
      <c r="P57" s="229">
        <v>2</v>
      </c>
      <c r="Q57" s="147">
        <f t="shared" si="7"/>
        <v>8.6021505376344093E-2</v>
      </c>
      <c r="R57" s="229">
        <v>379</v>
      </c>
      <c r="S57" s="147">
        <f t="shared" si="8"/>
        <v>16.301075268817204</v>
      </c>
      <c r="T57" s="229">
        <f>H57-J57-L57-N57-P57-R57</f>
        <v>201</v>
      </c>
      <c r="U57" s="147">
        <f t="shared" si="9"/>
        <v>8.6451612903225818</v>
      </c>
      <c r="V57" s="229">
        <f>H57-J57-L57-N57-P57-R57-T57</f>
        <v>0</v>
      </c>
      <c r="W57" s="147">
        <f t="shared" si="10"/>
        <v>0</v>
      </c>
      <c r="X57" s="229">
        <f>H57-J57-L57-N57-P57-R57-T57-V57</f>
        <v>0</v>
      </c>
      <c r="Y57" s="230">
        <f t="shared" si="12"/>
        <v>0</v>
      </c>
      <c r="Z57" s="223"/>
    </row>
    <row r="58" spans="1:26" x14ac:dyDescent="0.25">
      <c r="A58" s="44"/>
      <c r="B58" s="45" t="s">
        <v>423</v>
      </c>
      <c r="C58" s="46">
        <v>1415</v>
      </c>
      <c r="D58" s="229">
        <v>1415</v>
      </c>
      <c r="E58" s="147">
        <f t="shared" si="0"/>
        <v>100</v>
      </c>
      <c r="F58" s="229">
        <v>25</v>
      </c>
      <c r="G58" s="147">
        <f t="shared" si="1"/>
        <v>1.7667844522968199</v>
      </c>
      <c r="H58" s="229">
        <f>D58-F58</f>
        <v>1390</v>
      </c>
      <c r="I58" s="147">
        <f t="shared" si="3"/>
        <v>98.233215547703182</v>
      </c>
      <c r="J58" s="229">
        <v>0</v>
      </c>
      <c r="K58" s="147">
        <f t="shared" si="4"/>
        <v>0</v>
      </c>
      <c r="L58" s="229">
        <v>1045</v>
      </c>
      <c r="M58" s="147">
        <f t="shared" si="5"/>
        <v>75.17985611510791</v>
      </c>
      <c r="N58" s="229">
        <v>0</v>
      </c>
      <c r="O58" s="147">
        <f t="shared" si="6"/>
        <v>0</v>
      </c>
      <c r="P58" s="229">
        <v>0</v>
      </c>
      <c r="Q58" s="147">
        <f t="shared" si="7"/>
        <v>0</v>
      </c>
      <c r="R58" s="229">
        <v>189</v>
      </c>
      <c r="S58" s="147">
        <f t="shared" si="8"/>
        <v>13.597122302158274</v>
      </c>
      <c r="T58" s="229">
        <f>H58-J58-L58-N58-P58-R58</f>
        <v>156</v>
      </c>
      <c r="U58" s="147">
        <f t="shared" si="9"/>
        <v>11.223021582733812</v>
      </c>
      <c r="V58" s="229">
        <f>H58-J58-L58-N58-P58-R58-T58</f>
        <v>0</v>
      </c>
      <c r="W58" s="147">
        <f t="shared" si="10"/>
        <v>0</v>
      </c>
      <c r="X58" s="229">
        <f>H58-J58-L58-N58-P58-R58-T58-V58</f>
        <v>0</v>
      </c>
      <c r="Y58" s="230">
        <f t="shared" si="12"/>
        <v>0</v>
      </c>
      <c r="Z58" s="223"/>
    </row>
    <row r="59" spans="1:26" x14ac:dyDescent="0.25">
      <c r="A59" s="44"/>
      <c r="B59" s="45" t="s">
        <v>424</v>
      </c>
      <c r="C59" s="46">
        <v>1610</v>
      </c>
      <c r="D59" s="229">
        <v>1600</v>
      </c>
      <c r="E59" s="147">
        <f t="shared" si="0"/>
        <v>99.378881987577643</v>
      </c>
      <c r="F59" s="229">
        <v>19</v>
      </c>
      <c r="G59" s="147">
        <f t="shared" si="1"/>
        <v>1.1875</v>
      </c>
      <c r="H59" s="229">
        <f>D59-F59</f>
        <v>1581</v>
      </c>
      <c r="I59" s="147">
        <f t="shared" si="3"/>
        <v>98.8125</v>
      </c>
      <c r="J59" s="229">
        <v>0</v>
      </c>
      <c r="K59" s="147">
        <f t="shared" si="4"/>
        <v>0</v>
      </c>
      <c r="L59" s="229">
        <v>1121</v>
      </c>
      <c r="M59" s="147">
        <f t="shared" si="5"/>
        <v>70.904490828589502</v>
      </c>
      <c r="N59" s="229">
        <v>0</v>
      </c>
      <c r="O59" s="147">
        <f t="shared" si="6"/>
        <v>0</v>
      </c>
      <c r="P59" s="229">
        <v>0</v>
      </c>
      <c r="Q59" s="147">
        <f t="shared" si="7"/>
        <v>0</v>
      </c>
      <c r="R59" s="229">
        <v>196</v>
      </c>
      <c r="S59" s="147">
        <f t="shared" si="8"/>
        <v>12.397216951296649</v>
      </c>
      <c r="T59" s="229">
        <f>H59-J59-L59-N59-P59-R59</f>
        <v>264</v>
      </c>
      <c r="U59" s="147">
        <f t="shared" si="9"/>
        <v>16.698292220113853</v>
      </c>
      <c r="V59" s="229">
        <f>H59-J59-L59-N59-P59-R59-T59</f>
        <v>0</v>
      </c>
      <c r="W59" s="147">
        <f t="shared" si="10"/>
        <v>0</v>
      </c>
      <c r="X59" s="229">
        <f>H59-J59-L59-N59-P59-R59-T59-V59</f>
        <v>0</v>
      </c>
      <c r="Y59" s="230">
        <f t="shared" si="12"/>
        <v>0</v>
      </c>
      <c r="Z59" s="223"/>
    </row>
    <row r="60" spans="1:26" x14ac:dyDescent="0.25">
      <c r="A60" s="44"/>
      <c r="B60" s="45" t="s">
        <v>425</v>
      </c>
      <c r="C60" s="46">
        <v>2917</v>
      </c>
      <c r="D60" s="229">
        <v>2909</v>
      </c>
      <c r="E60" s="147">
        <f t="shared" si="0"/>
        <v>99.725745629070957</v>
      </c>
      <c r="F60" s="229">
        <v>22</v>
      </c>
      <c r="G60" s="147">
        <f t="shared" si="1"/>
        <v>0.75627363355104849</v>
      </c>
      <c r="H60" s="229">
        <f>D60-F60</f>
        <v>2887</v>
      </c>
      <c r="I60" s="147">
        <f t="shared" si="3"/>
        <v>99.243726366448954</v>
      </c>
      <c r="J60" s="229">
        <v>1</v>
      </c>
      <c r="K60" s="147">
        <f t="shared" si="4"/>
        <v>3.4638032559750606E-2</v>
      </c>
      <c r="L60" s="229">
        <v>2104</v>
      </c>
      <c r="M60" s="147">
        <f t="shared" si="5"/>
        <v>72.878420505715283</v>
      </c>
      <c r="N60" s="229">
        <v>25</v>
      </c>
      <c r="O60" s="147">
        <f t="shared" si="6"/>
        <v>0.86595081399376517</v>
      </c>
      <c r="P60" s="229">
        <v>0</v>
      </c>
      <c r="Q60" s="147">
        <f t="shared" si="7"/>
        <v>0</v>
      </c>
      <c r="R60" s="229">
        <v>320</v>
      </c>
      <c r="S60" s="147">
        <f t="shared" si="8"/>
        <v>11.084170419120195</v>
      </c>
      <c r="T60" s="229">
        <f>H60-J60-L60-N60-P60-R60</f>
        <v>437</v>
      </c>
      <c r="U60" s="147">
        <f t="shared" si="9"/>
        <v>15.136820228611015</v>
      </c>
      <c r="V60" s="229">
        <f>H60-J60-L60-N60-P60-R60-T60</f>
        <v>0</v>
      </c>
      <c r="W60" s="147">
        <f t="shared" si="10"/>
        <v>0</v>
      </c>
      <c r="X60" s="229">
        <f>H60-J60-L60-N60-P60-R60-T60-V60</f>
        <v>0</v>
      </c>
      <c r="Y60" s="230">
        <f t="shared" si="12"/>
        <v>0</v>
      </c>
      <c r="Z60" s="223"/>
    </row>
    <row r="61" spans="1:26" x14ac:dyDescent="0.25">
      <c r="A61" s="44"/>
      <c r="B61" s="45" t="s">
        <v>426</v>
      </c>
      <c r="C61" s="46">
        <v>2059</v>
      </c>
      <c r="D61" s="229">
        <v>2038</v>
      </c>
      <c r="E61" s="147">
        <f t="shared" si="0"/>
        <v>98.980087421078196</v>
      </c>
      <c r="F61" s="229">
        <v>47</v>
      </c>
      <c r="G61" s="147">
        <f t="shared" si="1"/>
        <v>2.3061825318940135</v>
      </c>
      <c r="H61" s="229">
        <f>D61-F61</f>
        <v>1991</v>
      </c>
      <c r="I61" s="147">
        <f t="shared" si="3"/>
        <v>97.693817468105976</v>
      </c>
      <c r="J61" s="229">
        <v>0</v>
      </c>
      <c r="K61" s="147">
        <f t="shared" si="4"/>
        <v>0</v>
      </c>
      <c r="L61" s="229">
        <v>1520</v>
      </c>
      <c r="M61" s="147">
        <f t="shared" si="5"/>
        <v>76.343545956805627</v>
      </c>
      <c r="N61" s="229">
        <v>4</v>
      </c>
      <c r="O61" s="147">
        <f t="shared" si="6"/>
        <v>0.20090406830738325</v>
      </c>
      <c r="P61" s="229">
        <v>4</v>
      </c>
      <c r="Q61" s="147">
        <f t="shared" si="7"/>
        <v>0.20090406830738325</v>
      </c>
      <c r="R61" s="229">
        <v>299</v>
      </c>
      <c r="S61" s="147">
        <f t="shared" si="8"/>
        <v>15.017579105976896</v>
      </c>
      <c r="T61" s="229">
        <f>H61-J61-L61-N61-P61-R61</f>
        <v>164</v>
      </c>
      <c r="U61" s="147">
        <f t="shared" si="9"/>
        <v>8.2370668006027117</v>
      </c>
      <c r="V61" s="229">
        <f>H61-J61-L61-N61-P61-R61-T61</f>
        <v>0</v>
      </c>
      <c r="W61" s="147">
        <f t="shared" si="10"/>
        <v>0</v>
      </c>
      <c r="X61" s="229">
        <f>H61-J61-L61-N61-P61-R61-T61-V61</f>
        <v>0</v>
      </c>
      <c r="Y61" s="230">
        <f t="shared" si="12"/>
        <v>0</v>
      </c>
      <c r="Z61" s="223"/>
    </row>
    <row r="62" spans="1:26" s="118" customFormat="1" x14ac:dyDescent="0.25">
      <c r="A62" s="152"/>
      <c r="B62" s="372"/>
      <c r="C62" s="50">
        <f>SUM(C57:C61)</f>
        <v>10450</v>
      </c>
      <c r="D62" s="235">
        <f>SUM(D57:D61)</f>
        <v>10321</v>
      </c>
      <c r="E62" s="236">
        <f t="shared" si="0"/>
        <v>98.765550239234443</v>
      </c>
      <c r="F62" s="235">
        <f>SUM(F57:F61)</f>
        <v>147</v>
      </c>
      <c r="G62" s="236">
        <f t="shared" si="1"/>
        <v>1.4242805929657978</v>
      </c>
      <c r="H62" s="235">
        <f>SUM(H57:H61)</f>
        <v>10174</v>
      </c>
      <c r="I62" s="236">
        <f t="shared" si="3"/>
        <v>98.5757194070342</v>
      </c>
      <c r="J62" s="235">
        <f>SUM(J57:J61)</f>
        <v>1</v>
      </c>
      <c r="K62" s="236">
        <f t="shared" si="4"/>
        <v>9.8289758207194822E-3</v>
      </c>
      <c r="L62" s="235">
        <f>SUM(L57:L61)</f>
        <v>7532</v>
      </c>
      <c r="M62" s="236">
        <f t="shared" si="5"/>
        <v>74.031845881659137</v>
      </c>
      <c r="N62" s="235">
        <f>SUM(N57:N61)</f>
        <v>30</v>
      </c>
      <c r="O62" s="236">
        <f t="shared" si="6"/>
        <v>0.29486927462158447</v>
      </c>
      <c r="P62" s="235">
        <f>SUM(P57:P61)</f>
        <v>6</v>
      </c>
      <c r="Q62" s="236">
        <f t="shared" si="7"/>
        <v>5.8973854924316886E-2</v>
      </c>
      <c r="R62" s="235">
        <f>SUM(R57:R61)</f>
        <v>1383</v>
      </c>
      <c r="S62" s="236">
        <f t="shared" si="8"/>
        <v>13.593473560055042</v>
      </c>
      <c r="T62" s="235">
        <f>SUM(T57:T61)</f>
        <v>1222</v>
      </c>
      <c r="U62" s="236">
        <f t="shared" si="9"/>
        <v>12.011008452919206</v>
      </c>
      <c r="V62" s="235">
        <f>SUM(V57:V61)</f>
        <v>0</v>
      </c>
      <c r="W62" s="236">
        <f t="shared" si="10"/>
        <v>0</v>
      </c>
      <c r="X62" s="235">
        <f>SUM(X57:X61)</f>
        <v>0</v>
      </c>
      <c r="Y62" s="237">
        <f t="shared" si="12"/>
        <v>0</v>
      </c>
      <c r="Z62" s="225"/>
    </row>
    <row r="63" spans="1:26" x14ac:dyDescent="0.25">
      <c r="A63" s="44" t="s">
        <v>427</v>
      </c>
      <c r="B63" s="45" t="s">
        <v>428</v>
      </c>
      <c r="C63" s="46">
        <v>8278</v>
      </c>
      <c r="D63" s="229">
        <v>6052</v>
      </c>
      <c r="E63" s="147">
        <f t="shared" si="0"/>
        <v>73.109446726262377</v>
      </c>
      <c r="F63" s="229">
        <v>180</v>
      </c>
      <c r="G63" s="147">
        <f t="shared" si="1"/>
        <v>2.9742233972240584</v>
      </c>
      <c r="H63" s="229">
        <f>D63-F63</f>
        <v>5872</v>
      </c>
      <c r="I63" s="147">
        <f t="shared" si="3"/>
        <v>97.025776602775935</v>
      </c>
      <c r="J63" s="229">
        <v>0</v>
      </c>
      <c r="K63" s="147">
        <f t="shared" si="4"/>
        <v>0</v>
      </c>
      <c r="L63" s="229">
        <v>4626</v>
      </c>
      <c r="M63" s="147">
        <f t="shared" si="5"/>
        <v>78.780653950953678</v>
      </c>
      <c r="N63" s="229">
        <v>9</v>
      </c>
      <c r="O63" s="147">
        <f t="shared" si="6"/>
        <v>0.15326975476839239</v>
      </c>
      <c r="P63" s="229">
        <v>20</v>
      </c>
      <c r="Q63" s="147">
        <f t="shared" si="7"/>
        <v>0.34059945504087191</v>
      </c>
      <c r="R63" s="229">
        <v>423</v>
      </c>
      <c r="S63" s="147">
        <f t="shared" si="8"/>
        <v>7.203678474114442</v>
      </c>
      <c r="T63" s="229">
        <f>H63-J63-L63-N63-P63-R63</f>
        <v>794</v>
      </c>
      <c r="U63" s="147">
        <f t="shared" si="9"/>
        <v>13.521798365122617</v>
      </c>
      <c r="V63" s="229">
        <f>H63-J63-L63-N63-P63-R63-T63</f>
        <v>0</v>
      </c>
      <c r="W63" s="147">
        <f t="shared" si="10"/>
        <v>0</v>
      </c>
      <c r="X63" s="229">
        <f>H63-J63-L63-N63-P63-R63-T63-V63</f>
        <v>0</v>
      </c>
      <c r="Y63" s="230">
        <f t="shared" si="12"/>
        <v>0</v>
      </c>
      <c r="Z63" s="223"/>
    </row>
    <row r="64" spans="1:26" x14ac:dyDescent="0.25">
      <c r="A64" s="44"/>
      <c r="B64" s="45" t="s">
        <v>429</v>
      </c>
      <c r="C64" s="46">
        <v>4942</v>
      </c>
      <c r="D64" s="229">
        <v>4794</v>
      </c>
      <c r="E64" s="147">
        <f t="shared" si="0"/>
        <v>97.005261027923922</v>
      </c>
      <c r="F64" s="229">
        <v>29</v>
      </c>
      <c r="G64" s="147">
        <f t="shared" si="1"/>
        <v>0.60492282019190657</v>
      </c>
      <c r="H64" s="229">
        <f>D64-F64</f>
        <v>4765</v>
      </c>
      <c r="I64" s="147">
        <f t="shared" si="3"/>
        <v>99.395077179808084</v>
      </c>
      <c r="J64" s="229">
        <v>1</v>
      </c>
      <c r="K64" s="147">
        <f t="shared" si="4"/>
        <v>2.098635886673662E-2</v>
      </c>
      <c r="L64" s="229">
        <v>3801</v>
      </c>
      <c r="M64" s="147">
        <f t="shared" si="5"/>
        <v>79.769150052465903</v>
      </c>
      <c r="N64" s="229">
        <v>16</v>
      </c>
      <c r="O64" s="147">
        <f t="shared" si="6"/>
        <v>0.33578174186778592</v>
      </c>
      <c r="P64" s="229">
        <v>11</v>
      </c>
      <c r="Q64" s="147">
        <f t="shared" si="7"/>
        <v>0.23084994753410282</v>
      </c>
      <c r="R64" s="229">
        <v>595</v>
      </c>
      <c r="S64" s="147">
        <f t="shared" si="8"/>
        <v>12.48688352570829</v>
      </c>
      <c r="T64" s="229">
        <f>H64-J64-L64-N64-P64-R64</f>
        <v>341</v>
      </c>
      <c r="U64" s="147">
        <f t="shared" si="9"/>
        <v>7.1563483735571882</v>
      </c>
      <c r="V64" s="229">
        <f>H64-J64-L64-N64-P64-R64-T64</f>
        <v>0</v>
      </c>
      <c r="W64" s="147">
        <f t="shared" si="10"/>
        <v>0</v>
      </c>
      <c r="X64" s="229">
        <f>H64-J64-L64-N64-P64-R64-T64-V64</f>
        <v>0</v>
      </c>
      <c r="Y64" s="230">
        <f t="shared" si="12"/>
        <v>0</v>
      </c>
      <c r="Z64" s="223"/>
    </row>
    <row r="65" spans="1:26" x14ac:dyDescent="0.25">
      <c r="A65" s="44"/>
      <c r="B65" s="45" t="s">
        <v>430</v>
      </c>
      <c r="C65" s="46">
        <v>3578</v>
      </c>
      <c r="D65" s="229">
        <v>3467</v>
      </c>
      <c r="E65" s="147">
        <f t="shared" si="0"/>
        <v>96.897708216880943</v>
      </c>
      <c r="F65" s="229">
        <v>80</v>
      </c>
      <c r="G65" s="147">
        <f t="shared" si="1"/>
        <v>2.3074704355350448</v>
      </c>
      <c r="H65" s="229">
        <f>D65-F65</f>
        <v>3387</v>
      </c>
      <c r="I65" s="147">
        <f t="shared" si="3"/>
        <v>97.692529564464962</v>
      </c>
      <c r="J65" s="229">
        <v>1</v>
      </c>
      <c r="K65" s="147">
        <f t="shared" si="4"/>
        <v>2.9524653085326247E-2</v>
      </c>
      <c r="L65" s="229">
        <v>2571</v>
      </c>
      <c r="M65" s="147">
        <f t="shared" si="5"/>
        <v>75.907883082373786</v>
      </c>
      <c r="N65" s="229">
        <v>8</v>
      </c>
      <c r="O65" s="147">
        <f t="shared" si="6"/>
        <v>0.23619722468260998</v>
      </c>
      <c r="P65" s="229">
        <v>3</v>
      </c>
      <c r="Q65" s="147">
        <f t="shared" si="7"/>
        <v>8.8573959255978746E-2</v>
      </c>
      <c r="R65" s="229">
        <v>501</v>
      </c>
      <c r="S65" s="147">
        <f t="shared" si="8"/>
        <v>14.791851195748452</v>
      </c>
      <c r="T65" s="229">
        <f>H65-J65-L65-N65-P65-R65</f>
        <v>303</v>
      </c>
      <c r="U65" s="147">
        <f t="shared" si="9"/>
        <v>8.945969884853854</v>
      </c>
      <c r="V65" s="229">
        <f>H65-J65-L65-N65-P65-R65-T65</f>
        <v>0</v>
      </c>
      <c r="W65" s="147">
        <f t="shared" si="10"/>
        <v>0</v>
      </c>
      <c r="X65" s="229">
        <f>H65-J65-L65-N65-P65-R65-T65-V65</f>
        <v>0</v>
      </c>
      <c r="Y65" s="230">
        <f t="shared" si="12"/>
        <v>0</v>
      </c>
      <c r="Z65" s="223"/>
    </row>
    <row r="66" spans="1:26" x14ac:dyDescent="0.25">
      <c r="A66" s="44"/>
      <c r="B66" s="45" t="s">
        <v>431</v>
      </c>
      <c r="C66" s="46">
        <v>4159</v>
      </c>
      <c r="D66" s="229">
        <v>4115</v>
      </c>
      <c r="E66" s="147">
        <f t="shared" si="0"/>
        <v>98.942053378215917</v>
      </c>
      <c r="F66" s="229">
        <v>21</v>
      </c>
      <c r="G66" s="147">
        <f t="shared" si="1"/>
        <v>0.51032806804374242</v>
      </c>
      <c r="H66" s="229">
        <f>D66-F66</f>
        <v>4094</v>
      </c>
      <c r="I66" s="147">
        <f t="shared" si="3"/>
        <v>99.489671931956252</v>
      </c>
      <c r="J66" s="229">
        <v>0</v>
      </c>
      <c r="K66" s="147">
        <f t="shared" si="4"/>
        <v>0</v>
      </c>
      <c r="L66" s="229">
        <v>3020</v>
      </c>
      <c r="M66" s="147">
        <f t="shared" si="5"/>
        <v>73.76648754274548</v>
      </c>
      <c r="N66" s="229">
        <v>19</v>
      </c>
      <c r="O66" s="147">
        <f t="shared" si="6"/>
        <v>0.46409379579872984</v>
      </c>
      <c r="P66" s="229">
        <v>3</v>
      </c>
      <c r="Q66" s="147">
        <f t="shared" si="7"/>
        <v>7.3277967757694185E-2</v>
      </c>
      <c r="R66" s="229">
        <v>599</v>
      </c>
      <c r="S66" s="147">
        <f t="shared" si="8"/>
        <v>14.631167562286274</v>
      </c>
      <c r="T66" s="229">
        <f>H66-J66-L66-N66-P66-R66</f>
        <v>453</v>
      </c>
      <c r="U66" s="147">
        <f t="shared" si="9"/>
        <v>11.064973131411822</v>
      </c>
      <c r="V66" s="229">
        <f>H66-J66-L66-N66-P66-R66-T66</f>
        <v>0</v>
      </c>
      <c r="W66" s="147">
        <f t="shared" si="10"/>
        <v>0</v>
      </c>
      <c r="X66" s="229">
        <f>H66-J66-L66-N66-P66-R66-T66-V66</f>
        <v>0</v>
      </c>
      <c r="Y66" s="230">
        <f t="shared" si="12"/>
        <v>0</v>
      </c>
      <c r="Z66" s="223"/>
    </row>
    <row r="67" spans="1:26" x14ac:dyDescent="0.25">
      <c r="A67" s="44"/>
      <c r="B67" s="45" t="s">
        <v>432</v>
      </c>
      <c r="C67" s="46">
        <v>3803</v>
      </c>
      <c r="D67" s="229">
        <f>2946+92</f>
        <v>3038</v>
      </c>
      <c r="E67" s="147">
        <f t="shared" si="0"/>
        <v>79.884301866947155</v>
      </c>
      <c r="F67" s="229">
        <v>55</v>
      </c>
      <c r="G67" s="147">
        <f t="shared" si="1"/>
        <v>1.8104015799868336</v>
      </c>
      <c r="H67" s="229">
        <f>D67-F67</f>
        <v>2983</v>
      </c>
      <c r="I67" s="147">
        <f t="shared" si="3"/>
        <v>98.189598420013169</v>
      </c>
      <c r="J67" s="229">
        <v>0</v>
      </c>
      <c r="K67" s="147">
        <f t="shared" si="4"/>
        <v>0</v>
      </c>
      <c r="L67" s="229">
        <v>2070</v>
      </c>
      <c r="M67" s="147">
        <f t="shared" si="5"/>
        <v>69.393228293664095</v>
      </c>
      <c r="N67" s="229">
        <v>12</v>
      </c>
      <c r="O67" s="147">
        <f t="shared" si="6"/>
        <v>0.40227958431109623</v>
      </c>
      <c r="P67" s="229">
        <v>7</v>
      </c>
      <c r="Q67" s="147">
        <f t="shared" si="7"/>
        <v>0.23466309084813944</v>
      </c>
      <c r="R67" s="229">
        <v>330</v>
      </c>
      <c r="S67" s="147">
        <f t="shared" si="8"/>
        <v>11.062688568555146</v>
      </c>
      <c r="T67" s="229">
        <v>464</v>
      </c>
      <c r="U67" s="147">
        <f t="shared" si="9"/>
        <v>15.554810593362387</v>
      </c>
      <c r="V67" s="229">
        <v>9</v>
      </c>
      <c r="W67" s="147">
        <f t="shared" si="10"/>
        <v>0.30170968823332217</v>
      </c>
      <c r="X67" s="229">
        <f>H67-J67-L67-N67-P67-R67-T67-V67</f>
        <v>91</v>
      </c>
      <c r="Y67" s="230">
        <f t="shared" si="12"/>
        <v>3.0506201810258129</v>
      </c>
      <c r="Z67" s="223"/>
    </row>
    <row r="68" spans="1:26" s="118" customFormat="1" x14ac:dyDescent="0.25">
      <c r="A68" s="152"/>
      <c r="B68" s="372"/>
      <c r="C68" s="50">
        <f>SUM(C63:C67)</f>
        <v>24760</v>
      </c>
      <c r="D68" s="235">
        <f>SUM(D63:D67)</f>
        <v>21466</v>
      </c>
      <c r="E68" s="236">
        <f t="shared" si="0"/>
        <v>86.696284329563809</v>
      </c>
      <c r="F68" s="235">
        <f>SUM(F62:F67)</f>
        <v>512</v>
      </c>
      <c r="G68" s="236">
        <f t="shared" si="1"/>
        <v>2.3851672412186713</v>
      </c>
      <c r="H68" s="235">
        <f>SUM(H63:H67)</f>
        <v>21101</v>
      </c>
      <c r="I68" s="236">
        <f t="shared" si="3"/>
        <v>98.299636634678095</v>
      </c>
      <c r="J68" s="235">
        <f>SUM(J62:J67)</f>
        <v>3</v>
      </c>
      <c r="K68" s="236">
        <f t="shared" si="4"/>
        <v>1.4217335671295201E-2</v>
      </c>
      <c r="L68" s="235">
        <f>SUM(L63:L67)</f>
        <v>16088</v>
      </c>
      <c r="M68" s="236">
        <f t="shared" si="5"/>
        <v>76.242832093265719</v>
      </c>
      <c r="N68" s="235">
        <f>SUM(N62:N67)</f>
        <v>94</v>
      </c>
      <c r="O68" s="236">
        <f t="shared" si="6"/>
        <v>0.44547651770058289</v>
      </c>
      <c r="P68" s="235">
        <f>SUM(P61:P67)</f>
        <v>54</v>
      </c>
      <c r="Q68" s="236">
        <f t="shared" si="7"/>
        <v>0.25591204208331358</v>
      </c>
      <c r="R68" s="235">
        <f>SUM(R61:R67)</f>
        <v>4130</v>
      </c>
      <c r="S68" s="236">
        <f t="shared" si="8"/>
        <v>19.572532107483056</v>
      </c>
      <c r="T68" s="235">
        <f>SUM(T61:T67)</f>
        <v>3741</v>
      </c>
      <c r="U68" s="236">
        <f t="shared" si="9"/>
        <v>17.729017582105115</v>
      </c>
      <c r="V68" s="235">
        <f>SUM(V61:V67)</f>
        <v>9</v>
      </c>
      <c r="W68" s="236">
        <f t="shared" si="10"/>
        <v>4.26520070138856E-2</v>
      </c>
      <c r="X68" s="235">
        <f>SUM(X61:X67)</f>
        <v>91</v>
      </c>
      <c r="Y68" s="237">
        <f t="shared" si="12"/>
        <v>0.4312591820292877</v>
      </c>
      <c r="Z68" s="225"/>
    </row>
    <row r="69" spans="1:26" x14ac:dyDescent="0.25">
      <c r="A69" s="44" t="s">
        <v>433</v>
      </c>
      <c r="B69" s="45" t="s">
        <v>434</v>
      </c>
      <c r="C69" s="46">
        <v>4714</v>
      </c>
      <c r="D69" s="229">
        <v>4706</v>
      </c>
      <c r="E69" s="147">
        <f t="shared" si="0"/>
        <v>99.830292745014845</v>
      </c>
      <c r="F69" s="229">
        <v>24</v>
      </c>
      <c r="G69" s="147">
        <f t="shared" si="1"/>
        <v>0.50998725031874204</v>
      </c>
      <c r="H69" s="229">
        <f>D69-F69</f>
        <v>4682</v>
      </c>
      <c r="I69" s="147">
        <f t="shared" si="3"/>
        <v>99.490012749681256</v>
      </c>
      <c r="J69" s="229">
        <v>0</v>
      </c>
      <c r="K69" s="147">
        <f t="shared" si="4"/>
        <v>0</v>
      </c>
      <c r="L69" s="229">
        <v>3613</v>
      </c>
      <c r="M69" s="147">
        <f t="shared" si="5"/>
        <v>77.167876975651424</v>
      </c>
      <c r="N69" s="229">
        <v>9</v>
      </c>
      <c r="O69" s="147">
        <f t="shared" si="6"/>
        <v>0.19222554463904315</v>
      </c>
      <c r="P69" s="229">
        <v>2</v>
      </c>
      <c r="Q69" s="147">
        <f t="shared" si="7"/>
        <v>4.2716787697565144E-2</v>
      </c>
      <c r="R69" s="229">
        <v>498</v>
      </c>
      <c r="S69" s="147">
        <f t="shared" si="8"/>
        <v>10.636480136693722</v>
      </c>
      <c r="T69" s="229">
        <v>460</v>
      </c>
      <c r="U69" s="147">
        <f t="shared" si="9"/>
        <v>9.8248611704399824</v>
      </c>
      <c r="V69" s="229">
        <v>10</v>
      </c>
      <c r="W69" s="147">
        <f t="shared" si="10"/>
        <v>0.21358393848782573</v>
      </c>
      <c r="X69" s="229">
        <f>H69-J69-L69-N69-P69-R69-T69-V69</f>
        <v>90</v>
      </c>
      <c r="Y69" s="230">
        <f t="shared" si="12"/>
        <v>1.9222554463904313</v>
      </c>
      <c r="Z69" s="223"/>
    </row>
    <row r="70" spans="1:26" x14ac:dyDescent="0.25">
      <c r="A70" s="44"/>
      <c r="B70" s="45" t="s">
        <v>435</v>
      </c>
      <c r="C70" s="46">
        <v>3029</v>
      </c>
      <c r="D70" s="229">
        <v>3021</v>
      </c>
      <c r="E70" s="147">
        <f t="shared" si="0"/>
        <v>99.735886431165397</v>
      </c>
      <c r="F70" s="229">
        <v>32</v>
      </c>
      <c r="G70" s="147">
        <f t="shared" si="1"/>
        <v>1.0592519033432639</v>
      </c>
      <c r="H70" s="229">
        <f>D70-F70</f>
        <v>2989</v>
      </c>
      <c r="I70" s="147">
        <f t="shared" si="3"/>
        <v>98.940748096656733</v>
      </c>
      <c r="J70" s="229">
        <v>0</v>
      </c>
      <c r="K70" s="147">
        <f t="shared" si="4"/>
        <v>0</v>
      </c>
      <c r="L70" s="229">
        <v>2350</v>
      </c>
      <c r="M70" s="147">
        <f t="shared" si="5"/>
        <v>78.621612579458017</v>
      </c>
      <c r="N70" s="229">
        <v>12</v>
      </c>
      <c r="O70" s="147">
        <f t="shared" si="6"/>
        <v>0.40147206423553028</v>
      </c>
      <c r="P70" s="229">
        <v>6</v>
      </c>
      <c r="Q70" s="147">
        <f t="shared" si="7"/>
        <v>0.20073603211776514</v>
      </c>
      <c r="R70" s="229">
        <v>378</v>
      </c>
      <c r="S70" s="147">
        <f t="shared" si="8"/>
        <v>12.646370023419204</v>
      </c>
      <c r="T70" s="229">
        <f>H70-J70-L70-N70-P70-R70</f>
        <v>243</v>
      </c>
      <c r="U70" s="147">
        <f t="shared" si="9"/>
        <v>8.1298093007694874</v>
      </c>
      <c r="V70" s="229">
        <f>H70-J70-L70-N70-P70-R70-T70</f>
        <v>0</v>
      </c>
      <c r="W70" s="147">
        <f t="shared" si="10"/>
        <v>0</v>
      </c>
      <c r="X70" s="229">
        <f>H70-J70-L70-N70-P70-R70-T70-V70</f>
        <v>0</v>
      </c>
      <c r="Y70" s="230">
        <f t="shared" si="12"/>
        <v>0</v>
      </c>
      <c r="Z70" s="223"/>
    </row>
    <row r="71" spans="1:26" x14ac:dyDescent="0.25">
      <c r="A71" s="44"/>
      <c r="B71" s="45" t="s">
        <v>436</v>
      </c>
      <c r="C71" s="46">
        <v>4068</v>
      </c>
      <c r="D71" s="229">
        <v>4058</v>
      </c>
      <c r="E71" s="147">
        <f t="shared" si="0"/>
        <v>99.754178957718779</v>
      </c>
      <c r="F71" s="229">
        <v>7</v>
      </c>
      <c r="G71" s="147">
        <f t="shared" si="1"/>
        <v>0.17249876786594381</v>
      </c>
      <c r="H71" s="229">
        <f>D71-F71</f>
        <v>4051</v>
      </c>
      <c r="I71" s="147">
        <f t="shared" si="3"/>
        <v>99.827501232134054</v>
      </c>
      <c r="J71" s="229">
        <v>0</v>
      </c>
      <c r="K71" s="147">
        <f t="shared" si="4"/>
        <v>0</v>
      </c>
      <c r="L71" s="229">
        <v>3090</v>
      </c>
      <c r="M71" s="147">
        <f t="shared" si="5"/>
        <v>76.277462354974077</v>
      </c>
      <c r="N71" s="229">
        <v>18</v>
      </c>
      <c r="O71" s="147">
        <f t="shared" si="6"/>
        <v>0.44433473216489761</v>
      </c>
      <c r="P71" s="229">
        <v>2</v>
      </c>
      <c r="Q71" s="147">
        <f t="shared" si="7"/>
        <v>4.9370525796099726E-2</v>
      </c>
      <c r="R71" s="229">
        <v>499</v>
      </c>
      <c r="S71" s="147">
        <f t="shared" si="8"/>
        <v>12.317946186126882</v>
      </c>
      <c r="T71" s="229">
        <f>H71-J71-L71-N71-P71-R71</f>
        <v>442</v>
      </c>
      <c r="U71" s="147">
        <f t="shared" si="9"/>
        <v>10.910886200938039</v>
      </c>
      <c r="V71" s="229">
        <f>H71-J71-L71-N71-P71-R71-T71</f>
        <v>0</v>
      </c>
      <c r="W71" s="147">
        <f t="shared" si="10"/>
        <v>0</v>
      </c>
      <c r="X71" s="229">
        <f>H71-J71-L71-N71-P71-R71-T71-V71</f>
        <v>0</v>
      </c>
      <c r="Y71" s="230">
        <f t="shared" si="12"/>
        <v>0</v>
      </c>
      <c r="Z71" s="223"/>
    </row>
    <row r="72" spans="1:26" x14ac:dyDescent="0.25">
      <c r="A72" s="44"/>
      <c r="B72" s="45" t="s">
        <v>437</v>
      </c>
      <c r="C72" s="46">
        <v>4094</v>
      </c>
      <c r="D72" s="229">
        <v>4057</v>
      </c>
      <c r="E72" s="147">
        <f t="shared" si="0"/>
        <v>99.0962383976551</v>
      </c>
      <c r="F72" s="229">
        <v>84</v>
      </c>
      <c r="G72" s="147">
        <f t="shared" si="1"/>
        <v>2.0704954399802808</v>
      </c>
      <c r="H72" s="229">
        <f>D72-F72</f>
        <v>3973</v>
      </c>
      <c r="I72" s="147">
        <f t="shared" si="3"/>
        <v>97.929504560019723</v>
      </c>
      <c r="J72" s="229">
        <v>0</v>
      </c>
      <c r="K72" s="147">
        <f t="shared" si="4"/>
        <v>0</v>
      </c>
      <c r="L72" s="229">
        <v>3090</v>
      </c>
      <c r="M72" s="147">
        <f t="shared" si="5"/>
        <v>77.774981122577401</v>
      </c>
      <c r="N72" s="229">
        <v>4</v>
      </c>
      <c r="O72" s="147">
        <f t="shared" si="6"/>
        <v>0.10067958721369243</v>
      </c>
      <c r="P72" s="229">
        <v>8</v>
      </c>
      <c r="Q72" s="147">
        <f t="shared" si="7"/>
        <v>0.20135917442738485</v>
      </c>
      <c r="R72" s="229">
        <v>440</v>
      </c>
      <c r="S72" s="147">
        <f t="shared" si="8"/>
        <v>11.074754593506167</v>
      </c>
      <c r="T72" s="229">
        <f>H72-J72-L72-N72-P72-R72</f>
        <v>431</v>
      </c>
      <c r="U72" s="147">
        <f t="shared" si="9"/>
        <v>10.84822552227536</v>
      </c>
      <c r="V72" s="229">
        <f>H72-J72-L72-N72-P72-R72-T72</f>
        <v>0</v>
      </c>
      <c r="W72" s="147">
        <f t="shared" si="10"/>
        <v>0</v>
      </c>
      <c r="X72" s="229">
        <f>H72-J72-L72-N72-P72-R72-T72-V72</f>
        <v>0</v>
      </c>
      <c r="Y72" s="230">
        <f t="shared" si="12"/>
        <v>0</v>
      </c>
      <c r="Z72" s="223"/>
    </row>
    <row r="73" spans="1:26" s="118" customFormat="1" x14ac:dyDescent="0.25">
      <c r="A73" s="152"/>
      <c r="B73" s="372"/>
      <c r="C73" s="50">
        <f>SUM(C69:C72)</f>
        <v>15905</v>
      </c>
      <c r="D73" s="235">
        <f>SUM(D69:D72)</f>
        <v>15842</v>
      </c>
      <c r="E73" s="236">
        <f t="shared" si="0"/>
        <v>99.603898145237352</v>
      </c>
      <c r="F73" s="235">
        <f>SUM(F69:F72)</f>
        <v>147</v>
      </c>
      <c r="G73" s="236">
        <f t="shared" si="1"/>
        <v>0.9279131422800152</v>
      </c>
      <c r="H73" s="235">
        <f>SUM(H69:H72)</f>
        <v>15695</v>
      </c>
      <c r="I73" s="236">
        <f t="shared" si="3"/>
        <v>99.072086857719981</v>
      </c>
      <c r="J73" s="235">
        <f>SUM(J69:J72)</f>
        <v>0</v>
      </c>
      <c r="K73" s="236">
        <f t="shared" si="4"/>
        <v>0</v>
      </c>
      <c r="L73" s="235">
        <f>SUM(L69:L72)</f>
        <v>12143</v>
      </c>
      <c r="M73" s="236">
        <f t="shared" si="5"/>
        <v>77.3685887225231</v>
      </c>
      <c r="N73" s="235">
        <f>SUM(N69:N72)</f>
        <v>43</v>
      </c>
      <c r="O73" s="236">
        <f t="shared" si="6"/>
        <v>0.27397260273972601</v>
      </c>
      <c r="P73" s="235">
        <f>SUM(P69:P72)</f>
        <v>18</v>
      </c>
      <c r="Q73" s="236">
        <f t="shared" si="7"/>
        <v>0.11468620579802484</v>
      </c>
      <c r="R73" s="238">
        <f>SUM(R69:R72)</f>
        <v>1815</v>
      </c>
      <c r="S73" s="236">
        <f t="shared" si="8"/>
        <v>11.564192417967506</v>
      </c>
      <c r="T73" s="238">
        <f>SUM(T69:T72)</f>
        <v>1576</v>
      </c>
      <c r="U73" s="236">
        <f t="shared" si="9"/>
        <v>10.041414463204843</v>
      </c>
      <c r="V73" s="238">
        <f>SUM(V69:V72)</f>
        <v>10</v>
      </c>
      <c r="W73" s="236">
        <f t="shared" si="10"/>
        <v>6.3714558776680474E-2</v>
      </c>
      <c r="X73" s="235">
        <f>SUM(X69:X72)</f>
        <v>90</v>
      </c>
      <c r="Y73" s="237">
        <f t="shared" si="12"/>
        <v>0.57343102899012421</v>
      </c>
      <c r="Z73" s="225"/>
    </row>
    <row r="74" spans="1:26" x14ac:dyDescent="0.25">
      <c r="A74" s="44" t="s">
        <v>438</v>
      </c>
      <c r="B74" s="45" t="s">
        <v>439</v>
      </c>
      <c r="C74" s="58">
        <v>2522</v>
      </c>
      <c r="D74" s="229">
        <v>2508</v>
      </c>
      <c r="E74" s="147">
        <f t="shared" si="0"/>
        <v>99.444885011895323</v>
      </c>
      <c r="F74" s="229">
        <v>10</v>
      </c>
      <c r="G74" s="147">
        <f t="shared" si="1"/>
        <v>0.3987240829346092</v>
      </c>
      <c r="H74" s="229">
        <f>D74-F74</f>
        <v>2498</v>
      </c>
      <c r="I74" s="147">
        <f t="shared" si="3"/>
        <v>99.601275917065394</v>
      </c>
      <c r="J74" s="229">
        <v>0</v>
      </c>
      <c r="K74" s="147">
        <f t="shared" si="4"/>
        <v>0</v>
      </c>
      <c r="L74" s="229">
        <v>1980</v>
      </c>
      <c r="M74" s="147">
        <f t="shared" si="5"/>
        <v>79.263410728582855</v>
      </c>
      <c r="N74" s="229">
        <v>2</v>
      </c>
      <c r="O74" s="147">
        <f t="shared" si="6"/>
        <v>8.0064051240992792E-2</v>
      </c>
      <c r="P74" s="229">
        <v>5</v>
      </c>
      <c r="Q74" s="147">
        <f t="shared" si="7"/>
        <v>0.20016012810248196</v>
      </c>
      <c r="R74" s="58">
        <v>298</v>
      </c>
      <c r="S74" s="147">
        <f t="shared" si="8"/>
        <v>11.929543634907928</v>
      </c>
      <c r="T74" s="229">
        <f>H74-J74-L74-N74-P74-R74</f>
        <v>213</v>
      </c>
      <c r="U74" s="147">
        <f t="shared" si="9"/>
        <v>8.5268214571657328</v>
      </c>
      <c r="V74" s="229">
        <f>H74-J74-L74-N74-P74-R74-T74</f>
        <v>0</v>
      </c>
      <c r="W74" s="147">
        <f t="shared" si="10"/>
        <v>0</v>
      </c>
      <c r="X74" s="229">
        <f>H74-J74-L74-N74-P74-R74-T74-V74</f>
        <v>0</v>
      </c>
      <c r="Y74" s="230">
        <f t="shared" si="12"/>
        <v>0</v>
      </c>
      <c r="Z74" s="223"/>
    </row>
    <row r="75" spans="1:26" x14ac:dyDescent="0.25">
      <c r="A75" s="44"/>
      <c r="B75" s="45" t="s">
        <v>440</v>
      </c>
      <c r="C75" s="58">
        <v>2894</v>
      </c>
      <c r="D75" s="229">
        <v>2889</v>
      </c>
      <c r="E75" s="147">
        <f t="shared" si="0"/>
        <v>99.82722874913614</v>
      </c>
      <c r="F75" s="229">
        <v>48</v>
      </c>
      <c r="G75" s="147">
        <f t="shared" si="1"/>
        <v>1.6614745586708204</v>
      </c>
      <c r="H75" s="229">
        <f>D75-F75</f>
        <v>2841</v>
      </c>
      <c r="I75" s="147">
        <f t="shared" si="3"/>
        <v>98.338525441329182</v>
      </c>
      <c r="J75" s="229">
        <v>0</v>
      </c>
      <c r="K75" s="147">
        <f t="shared" si="4"/>
        <v>0</v>
      </c>
      <c r="L75" s="229">
        <v>2078</v>
      </c>
      <c r="M75" s="147">
        <f t="shared" si="5"/>
        <v>73.143259415698708</v>
      </c>
      <c r="N75" s="229">
        <v>7</v>
      </c>
      <c r="O75" s="147">
        <f t="shared" si="6"/>
        <v>0.24639211545230555</v>
      </c>
      <c r="P75" s="229">
        <v>4</v>
      </c>
      <c r="Q75" s="147">
        <f t="shared" si="7"/>
        <v>0.14079549454417459</v>
      </c>
      <c r="R75" s="58">
        <v>394</v>
      </c>
      <c r="S75" s="147">
        <f t="shared" si="8"/>
        <v>13.868356212601196</v>
      </c>
      <c r="T75" s="229">
        <v>355</v>
      </c>
      <c r="U75" s="147">
        <f t="shared" si="9"/>
        <v>12.495600140795494</v>
      </c>
      <c r="V75" s="229">
        <f>H75-J75-L75-N75-P75-R75-T75</f>
        <v>3</v>
      </c>
      <c r="W75" s="147">
        <f t="shared" si="10"/>
        <v>0.10559662090813093</v>
      </c>
      <c r="X75" s="229">
        <f>H75-J75-L75-N75-P75-R75-T75-V75</f>
        <v>0</v>
      </c>
      <c r="Y75" s="230">
        <f t="shared" si="12"/>
        <v>0</v>
      </c>
      <c r="Z75" s="223"/>
    </row>
    <row r="76" spans="1:26" x14ac:dyDescent="0.25">
      <c r="A76" s="44"/>
      <c r="B76" s="45" t="s">
        <v>441</v>
      </c>
      <c r="C76" s="58">
        <v>3053</v>
      </c>
      <c r="D76" s="229">
        <v>3019</v>
      </c>
      <c r="E76" s="147">
        <f t="shared" si="0"/>
        <v>98.886341303635774</v>
      </c>
      <c r="F76" s="229">
        <v>62</v>
      </c>
      <c r="G76" s="147">
        <f t="shared" si="1"/>
        <v>2.0536601523683338</v>
      </c>
      <c r="H76" s="229">
        <f>D76-F76</f>
        <v>2957</v>
      </c>
      <c r="I76" s="147">
        <f t="shared" si="3"/>
        <v>97.946339847631663</v>
      </c>
      <c r="J76" s="229">
        <v>1</v>
      </c>
      <c r="K76" s="147">
        <f t="shared" si="4"/>
        <v>3.3818058843422386E-2</v>
      </c>
      <c r="L76" s="229">
        <v>2421</v>
      </c>
      <c r="M76" s="147">
        <f t="shared" si="5"/>
        <v>81.873520459925601</v>
      </c>
      <c r="N76" s="229">
        <v>13</v>
      </c>
      <c r="O76" s="147">
        <f t="shared" si="6"/>
        <v>0.439634764964491</v>
      </c>
      <c r="P76" s="229">
        <v>5</v>
      </c>
      <c r="Q76" s="147">
        <f t="shared" si="7"/>
        <v>0.16909029421711194</v>
      </c>
      <c r="R76" s="58">
        <v>430</v>
      </c>
      <c r="S76" s="147">
        <f t="shared" si="8"/>
        <v>14.541765302671628</v>
      </c>
      <c r="T76" s="229">
        <f>H76-J76-L76-N76-P76-R76</f>
        <v>87</v>
      </c>
      <c r="U76" s="147">
        <f t="shared" si="9"/>
        <v>2.9421711193777478</v>
      </c>
      <c r="V76" s="229">
        <f>H76-J76-L76-N76-P76-R76-T76</f>
        <v>0</v>
      </c>
      <c r="W76" s="147">
        <f t="shared" si="10"/>
        <v>0</v>
      </c>
      <c r="X76" s="229">
        <f>H76-J76-L76-N76-P76-R76-T76-V76</f>
        <v>0</v>
      </c>
      <c r="Y76" s="230">
        <f t="shared" si="12"/>
        <v>0</v>
      </c>
      <c r="Z76" s="223"/>
    </row>
    <row r="77" spans="1:26" x14ac:dyDescent="0.25">
      <c r="A77" s="44"/>
      <c r="B77" s="45" t="s">
        <v>442</v>
      </c>
      <c r="C77" s="58">
        <v>4224</v>
      </c>
      <c r="D77" s="229">
        <v>4220</v>
      </c>
      <c r="E77" s="147">
        <f t="shared" si="0"/>
        <v>99.905303030303031</v>
      </c>
      <c r="F77" s="229">
        <v>31</v>
      </c>
      <c r="G77" s="147">
        <f t="shared" si="1"/>
        <v>0.7345971563981043</v>
      </c>
      <c r="H77" s="229">
        <f>D77-F77</f>
        <v>4189</v>
      </c>
      <c r="I77" s="147">
        <f t="shared" si="3"/>
        <v>99.26540284360189</v>
      </c>
      <c r="J77" s="229">
        <v>0</v>
      </c>
      <c r="K77" s="147">
        <f t="shared" si="4"/>
        <v>0</v>
      </c>
      <c r="L77" s="229">
        <v>3299</v>
      </c>
      <c r="M77" s="147">
        <f t="shared" si="5"/>
        <v>78.75387920744808</v>
      </c>
      <c r="N77" s="229">
        <v>3</v>
      </c>
      <c r="O77" s="147">
        <f t="shared" si="6"/>
        <v>7.1616137502984012E-2</v>
      </c>
      <c r="P77" s="229">
        <v>3</v>
      </c>
      <c r="Q77" s="147">
        <f t="shared" si="7"/>
        <v>7.1616137502984012E-2</v>
      </c>
      <c r="R77" s="58">
        <v>561</v>
      </c>
      <c r="S77" s="147">
        <f t="shared" si="8"/>
        <v>13.392217713058008</v>
      </c>
      <c r="T77" s="229">
        <v>300</v>
      </c>
      <c r="U77" s="147">
        <f t="shared" si="9"/>
        <v>7.1616137502984012</v>
      </c>
      <c r="V77" s="229">
        <v>13</v>
      </c>
      <c r="W77" s="147">
        <f t="shared" si="10"/>
        <v>0.31033659584626405</v>
      </c>
      <c r="X77" s="229">
        <f>H77-J77-L77-N77-P77-R77-T77-V77</f>
        <v>10</v>
      </c>
      <c r="Y77" s="230">
        <f t="shared" si="12"/>
        <v>0.23872045834328004</v>
      </c>
      <c r="Z77" s="223"/>
    </row>
    <row r="78" spans="1:26" x14ac:dyDescent="0.25">
      <c r="A78" s="44"/>
      <c r="B78" s="45" t="s">
        <v>443</v>
      </c>
      <c r="C78" s="58">
        <v>3662</v>
      </c>
      <c r="D78" s="229">
        <v>3620</v>
      </c>
      <c r="E78" s="147">
        <f t="shared" ref="E78:E79" si="29">D78/C78*100</f>
        <v>98.853085745494269</v>
      </c>
      <c r="F78" s="229">
        <v>35</v>
      </c>
      <c r="G78" s="147">
        <f t="shared" ref="G78:G79" si="30">F78/D78*100</f>
        <v>0.96685082872928174</v>
      </c>
      <c r="H78" s="229">
        <f>D78-F78</f>
        <v>3585</v>
      </c>
      <c r="I78" s="147">
        <f t="shared" ref="I78:I79" si="31">H78/D78*100</f>
        <v>99.033149171270722</v>
      </c>
      <c r="J78" s="229">
        <v>0</v>
      </c>
      <c r="K78" s="147">
        <f t="shared" ref="K78:K79" si="32">J78/H78*100</f>
        <v>0</v>
      </c>
      <c r="L78" s="229">
        <v>2780</v>
      </c>
      <c r="M78" s="147">
        <f t="shared" ref="M78:M79" si="33">L78/H78*100</f>
        <v>77.545327754532778</v>
      </c>
      <c r="N78" s="229">
        <v>11</v>
      </c>
      <c r="O78" s="147">
        <f t="shared" ref="O78:O79" si="34">N78/H78*100</f>
        <v>0.30683403068340304</v>
      </c>
      <c r="P78" s="229">
        <v>5</v>
      </c>
      <c r="Q78" s="147">
        <f t="shared" ref="Q78:Q79" si="35">P78/H78*100</f>
        <v>0.1394700139470014</v>
      </c>
      <c r="R78" s="58">
        <v>398</v>
      </c>
      <c r="S78" s="147">
        <f t="shared" ref="S78:S79" si="36">R78/H78*100</f>
        <v>11.101813110181311</v>
      </c>
      <c r="T78" s="229">
        <f>H78-J78-L78-N78-P78-R78</f>
        <v>391</v>
      </c>
      <c r="U78" s="147">
        <f t="shared" ref="U78:U79" si="37">T78/H78*100</f>
        <v>10.906555090655509</v>
      </c>
      <c r="V78" s="229">
        <f>H78-J78-L78-N78-P78-R78-T78</f>
        <v>0</v>
      </c>
      <c r="W78" s="147">
        <f t="shared" ref="W78:W79" si="38">V78/H78*100</f>
        <v>0</v>
      </c>
      <c r="X78" s="229">
        <f>H78-J78-L78-N78-P78-R78-T78-V78</f>
        <v>0</v>
      </c>
      <c r="Y78" s="230">
        <f t="shared" ref="Y78:Y79" si="39">X78/H78*100</f>
        <v>0</v>
      </c>
      <c r="Z78" s="223"/>
    </row>
    <row r="79" spans="1:26" s="118" customFormat="1" x14ac:dyDescent="0.25">
      <c r="A79" s="152"/>
      <c r="B79" s="372"/>
      <c r="C79" s="89">
        <f>SUM(C74:C78)</f>
        <v>16355</v>
      </c>
      <c r="D79" s="235">
        <f>SUM(D74:D78)</f>
        <v>16256</v>
      </c>
      <c r="E79" s="236">
        <f t="shared" si="29"/>
        <v>99.394680525833081</v>
      </c>
      <c r="F79" s="235">
        <f>SUM(F74:F78)</f>
        <v>186</v>
      </c>
      <c r="G79" s="236">
        <f t="shared" si="30"/>
        <v>1.1441929133858268</v>
      </c>
      <c r="H79" s="235">
        <f>SUM(H74:H78)</f>
        <v>16070</v>
      </c>
      <c r="I79" s="236">
        <f t="shared" si="31"/>
        <v>98.855807086614178</v>
      </c>
      <c r="J79" s="235">
        <f>SUM(J73:J78)</f>
        <v>1</v>
      </c>
      <c r="K79" s="236">
        <f t="shared" si="32"/>
        <v>6.2227753578095821E-3</v>
      </c>
      <c r="L79" s="235">
        <f>SUM(L74:L78)</f>
        <v>12558</v>
      </c>
      <c r="M79" s="236">
        <f t="shared" si="33"/>
        <v>78.14561294337274</v>
      </c>
      <c r="N79" s="235">
        <f>SUM(N74:N78)</f>
        <v>36</v>
      </c>
      <c r="O79" s="236">
        <f t="shared" si="34"/>
        <v>0.22401991288114498</v>
      </c>
      <c r="P79" s="235">
        <f>SUM(P74:P78)</f>
        <v>22</v>
      </c>
      <c r="Q79" s="236">
        <f t="shared" si="35"/>
        <v>0.13690105787181084</v>
      </c>
      <c r="R79" s="89">
        <f>SUM(R74:R78)</f>
        <v>2081</v>
      </c>
      <c r="S79" s="236">
        <f t="shared" si="36"/>
        <v>12.949595519601742</v>
      </c>
      <c r="T79" s="89">
        <f>SUM(T74:T78)</f>
        <v>1346</v>
      </c>
      <c r="U79" s="236">
        <f t="shared" si="37"/>
        <v>8.3758556316116994</v>
      </c>
      <c r="V79" s="89">
        <f>SUM(V74:V78)</f>
        <v>16</v>
      </c>
      <c r="W79" s="236">
        <f t="shared" si="38"/>
        <v>9.9564405724953314E-2</v>
      </c>
      <c r="X79" s="235">
        <f>SUM(X74:X78)</f>
        <v>10</v>
      </c>
      <c r="Y79" s="237">
        <f t="shared" si="39"/>
        <v>6.2227753578095832E-2</v>
      </c>
      <c r="Z79" s="225"/>
    </row>
    <row r="80" spans="1:26" x14ac:dyDescent="0.25">
      <c r="A80" s="44" t="s">
        <v>444</v>
      </c>
      <c r="B80" s="45" t="s">
        <v>445</v>
      </c>
      <c r="C80" s="58">
        <v>2754</v>
      </c>
      <c r="D80" s="229">
        <v>2746</v>
      </c>
      <c r="E80" s="147">
        <f>D80/C80*100</f>
        <v>99.709513435003629</v>
      </c>
      <c r="F80" s="229">
        <v>18</v>
      </c>
      <c r="G80" s="147">
        <f>F80/D80*100</f>
        <v>0.65549890750182083</v>
      </c>
      <c r="H80" s="229">
        <f>D80-F80</f>
        <v>2728</v>
      </c>
      <c r="I80" s="147">
        <f>H80/D80*100</f>
        <v>99.344501092498177</v>
      </c>
      <c r="J80" s="229">
        <v>0</v>
      </c>
      <c r="K80" s="147">
        <f>J80/H80*100</f>
        <v>0</v>
      </c>
      <c r="L80" s="229">
        <v>1901</v>
      </c>
      <c r="M80" s="147">
        <f>L80/H80*100</f>
        <v>69.684750733137832</v>
      </c>
      <c r="N80" s="229">
        <v>6</v>
      </c>
      <c r="O80" s="147">
        <f>N80/H80*100</f>
        <v>0.21994134897360706</v>
      </c>
      <c r="P80" s="229">
        <v>13</v>
      </c>
      <c r="Q80" s="147">
        <f>P80/H80*100</f>
        <v>0.47653958944281527</v>
      </c>
      <c r="R80" s="58">
        <v>390</v>
      </c>
      <c r="S80" s="147">
        <f>R80/H80*100</f>
        <v>14.296187683284458</v>
      </c>
      <c r="T80" s="229">
        <v>370</v>
      </c>
      <c r="U80" s="147">
        <f>T80/H80*100</f>
        <v>13.563049853372434</v>
      </c>
      <c r="V80" s="229">
        <v>0</v>
      </c>
      <c r="W80" s="147">
        <f>V80/H80*100</f>
        <v>0</v>
      </c>
      <c r="X80" s="229">
        <f>H80-J80-L80-N80-P80-R80-T80-V80</f>
        <v>48</v>
      </c>
      <c r="Y80" s="230">
        <f>X80/H80*100</f>
        <v>1.7595307917888565</v>
      </c>
      <c r="Z80" s="223"/>
    </row>
    <row r="81" spans="1:26" x14ac:dyDescent="0.25">
      <c r="A81" s="44"/>
      <c r="B81" s="45" t="s">
        <v>446</v>
      </c>
      <c r="C81" s="58">
        <v>2557</v>
      </c>
      <c r="D81" s="229">
        <v>2530</v>
      </c>
      <c r="E81" s="147">
        <f>D81/C81*100</f>
        <v>98.944075087993738</v>
      </c>
      <c r="F81" s="229">
        <v>41</v>
      </c>
      <c r="G81" s="147">
        <f>F81/D81*100</f>
        <v>1.6205533596837944</v>
      </c>
      <c r="H81" s="229">
        <f>D81-F81</f>
        <v>2489</v>
      </c>
      <c r="I81" s="147">
        <f>H81/D81*100</f>
        <v>98.379446640316203</v>
      </c>
      <c r="J81" s="229">
        <v>0</v>
      </c>
      <c r="K81" s="147">
        <f>J81/H81*100</f>
        <v>0</v>
      </c>
      <c r="L81" s="229">
        <v>1901</v>
      </c>
      <c r="M81" s="147">
        <f>L81/H81*100</f>
        <v>76.376054640417834</v>
      </c>
      <c r="N81" s="229">
        <v>9</v>
      </c>
      <c r="O81" s="147">
        <f>N81/H81*100</f>
        <v>0.36159100040176778</v>
      </c>
      <c r="P81" s="229">
        <v>1</v>
      </c>
      <c r="Q81" s="147">
        <f>P81/H81*100</f>
        <v>4.0176777822418644E-2</v>
      </c>
      <c r="R81" s="58">
        <v>352</v>
      </c>
      <c r="S81" s="147">
        <f>R81/H81*100</f>
        <v>14.142225793491361</v>
      </c>
      <c r="T81" s="229">
        <f>H81-J81-L81-N81-P81-R81</f>
        <v>226</v>
      </c>
      <c r="U81" s="147">
        <f>T81/H81*100</f>
        <v>9.0799517878666141</v>
      </c>
      <c r="V81" s="229">
        <f>H81-J81-L81-N81-P81-R81-T81</f>
        <v>0</v>
      </c>
      <c r="W81" s="147">
        <f>V81/H81*100</f>
        <v>0</v>
      </c>
      <c r="X81" s="229">
        <f>H81-J81-L81-N81-P81-R81-T81-V81</f>
        <v>0</v>
      </c>
      <c r="Y81" s="230">
        <f>X81/H81*100</f>
        <v>0</v>
      </c>
      <c r="Z81" s="223"/>
    </row>
    <row r="82" spans="1:26" x14ac:dyDescent="0.25">
      <c r="A82" s="44"/>
      <c r="B82" s="45" t="s">
        <v>447</v>
      </c>
      <c r="C82" s="58">
        <v>1078</v>
      </c>
      <c r="D82" s="229">
        <v>1074</v>
      </c>
      <c r="E82" s="147">
        <f>D82/C82*100</f>
        <v>99.62894248608535</v>
      </c>
      <c r="F82" s="229">
        <v>36</v>
      </c>
      <c r="G82" s="147">
        <f>F82/D82*100</f>
        <v>3.3519553072625698</v>
      </c>
      <c r="H82" s="229">
        <f>D82-F82</f>
        <v>1038</v>
      </c>
      <c r="I82" s="147">
        <f>H82/D82*100</f>
        <v>96.648044692737429</v>
      </c>
      <c r="J82" s="229">
        <v>0</v>
      </c>
      <c r="K82" s="147">
        <f>J82/H82*100</f>
        <v>0</v>
      </c>
      <c r="L82" s="229">
        <v>814</v>
      </c>
      <c r="M82" s="147">
        <f>L82/H82*100</f>
        <v>78.420038535645475</v>
      </c>
      <c r="N82" s="229">
        <v>0</v>
      </c>
      <c r="O82" s="147">
        <f>N82/H82*100</f>
        <v>0</v>
      </c>
      <c r="P82" s="229">
        <v>0</v>
      </c>
      <c r="Q82" s="147">
        <f>P82/H82*100</f>
        <v>0</v>
      </c>
      <c r="R82" s="58">
        <v>139</v>
      </c>
      <c r="S82" s="147">
        <f>R82/H82*100</f>
        <v>13.391136801541425</v>
      </c>
      <c r="T82" s="229">
        <f>H82-J82-L82-N82-P82-R82</f>
        <v>85</v>
      </c>
      <c r="U82" s="147"/>
      <c r="V82" s="229">
        <f>H82-J82-L82-N82-P82-R82-T82</f>
        <v>0</v>
      </c>
      <c r="W82" s="147">
        <f>V82/H82*100</f>
        <v>0</v>
      </c>
      <c r="X82" s="229">
        <f>H82-J82-L82-N82-P82-R82-T82-V82</f>
        <v>0</v>
      </c>
      <c r="Y82" s="230">
        <f>X82/H82*100</f>
        <v>0</v>
      </c>
      <c r="Z82" s="223"/>
    </row>
    <row r="83" spans="1:26" x14ac:dyDescent="0.25">
      <c r="A83" s="44"/>
      <c r="B83" s="45" t="s">
        <v>448</v>
      </c>
      <c r="C83" s="58">
        <v>1855</v>
      </c>
      <c r="D83" s="229">
        <v>1757</v>
      </c>
      <c r="E83" s="147">
        <f>D83/C83*100</f>
        <v>94.716981132075475</v>
      </c>
      <c r="F83" s="229">
        <v>23</v>
      </c>
      <c r="G83" s="147">
        <f>F83/D83*100</f>
        <v>1.3090495162208309</v>
      </c>
      <c r="H83" s="229">
        <f>D83-F83</f>
        <v>1734</v>
      </c>
      <c r="I83" s="147">
        <f>H83/D83*100</f>
        <v>98.690950483779176</v>
      </c>
      <c r="J83" s="229">
        <v>0</v>
      </c>
      <c r="K83" s="147">
        <f>J83/H83*100</f>
        <v>0</v>
      </c>
      <c r="L83" s="229">
        <v>1345</v>
      </c>
      <c r="M83" s="147">
        <f>L83/H83*100</f>
        <v>77.566320645905421</v>
      </c>
      <c r="N83" s="229">
        <v>2</v>
      </c>
      <c r="O83" s="147">
        <f>N83/H83*100</f>
        <v>0.11534025374855825</v>
      </c>
      <c r="P83" s="229">
        <v>0</v>
      </c>
      <c r="Q83" s="147">
        <f>P83/H83*100</f>
        <v>0</v>
      </c>
      <c r="R83" s="58">
        <v>186</v>
      </c>
      <c r="S83" s="147">
        <f>R83/H83*100</f>
        <v>10.726643598615917</v>
      </c>
      <c r="T83" s="229">
        <f>H83-J83-L83-N83-P83-R83</f>
        <v>201</v>
      </c>
      <c r="U83" s="147">
        <f>T83/H83*100</f>
        <v>11.591695501730104</v>
      </c>
      <c r="V83" s="229">
        <f>H83-J83-L83-N83-P83-R83-T83</f>
        <v>0</v>
      </c>
      <c r="W83" s="147">
        <f>V83/H83*100</f>
        <v>0</v>
      </c>
      <c r="X83" s="229">
        <f>H83-J83-L83-N83-P83-R83-T83-V83</f>
        <v>0</v>
      </c>
      <c r="Y83" s="230">
        <f>X83/H83*100</f>
        <v>0</v>
      </c>
      <c r="Z83" s="223"/>
    </row>
    <row r="84" spans="1:26" x14ac:dyDescent="0.25">
      <c r="A84" s="44"/>
      <c r="B84" s="45" t="s">
        <v>449</v>
      </c>
      <c r="C84" s="58">
        <v>2642</v>
      </c>
      <c r="D84" s="229">
        <v>2633</v>
      </c>
      <c r="E84" s="147">
        <f>D84/C84*100</f>
        <v>99.659348978046935</v>
      </c>
      <c r="F84" s="229">
        <v>34</v>
      </c>
      <c r="G84" s="147">
        <f>F84/D84*100</f>
        <v>1.2913026965438663</v>
      </c>
      <c r="H84" s="229">
        <f>D84-F84</f>
        <v>2599</v>
      </c>
      <c r="I84" s="147">
        <f>H84/D84*100</f>
        <v>98.708697303456134</v>
      </c>
      <c r="J84" s="229">
        <v>0</v>
      </c>
      <c r="K84" s="147">
        <f>J84/H84*100</f>
        <v>0</v>
      </c>
      <c r="L84" s="229">
        <v>1959</v>
      </c>
      <c r="M84" s="147">
        <f>L84/H84*100</f>
        <v>75.375144286263946</v>
      </c>
      <c r="N84" s="229">
        <v>26</v>
      </c>
      <c r="O84" s="147">
        <f>N84/H84*100</f>
        <v>1.0003847633705272</v>
      </c>
      <c r="P84" s="229">
        <v>2</v>
      </c>
      <c r="Q84" s="147">
        <f>P84/H84*100</f>
        <v>7.6952674105425167E-2</v>
      </c>
      <c r="R84" s="58">
        <v>320</v>
      </c>
      <c r="S84" s="147">
        <f>R84/H84*100</f>
        <v>12.312427856868027</v>
      </c>
      <c r="T84" s="229">
        <f>H84-J84-L84-N84-P84-R84</f>
        <v>292</v>
      </c>
      <c r="U84" s="147">
        <f>T84/H84*100</f>
        <v>11.235090419392074</v>
      </c>
      <c r="V84" s="229">
        <f>H84-J84-L84-N84-P84-R84-T84</f>
        <v>0</v>
      </c>
      <c r="W84" s="147">
        <f>V84/H84*100</f>
        <v>0</v>
      </c>
      <c r="X84" s="229">
        <f>H84-J84-L84-N84-P84-R84-T84-V84</f>
        <v>0</v>
      </c>
      <c r="Y84" s="230">
        <f>X84/H84*100</f>
        <v>0</v>
      </c>
      <c r="Z84" s="223"/>
    </row>
    <row r="85" spans="1:26" s="118" customFormat="1" x14ac:dyDescent="0.25">
      <c r="A85" s="152"/>
      <c r="B85" s="372"/>
      <c r="C85" s="89">
        <f>SUM(C80:C84)</f>
        <v>10886</v>
      </c>
      <c r="D85" s="235">
        <f>SUM(D80:D84)</f>
        <v>10740</v>
      </c>
      <c r="E85" s="236">
        <f t="shared" ref="E85:E91" si="40">D85/C85*100</f>
        <v>98.658827852287345</v>
      </c>
      <c r="F85" s="235">
        <f>SUM(F80:F84)</f>
        <v>152</v>
      </c>
      <c r="G85" s="236">
        <f t="shared" ref="G85:G91" si="41">F85/D85*100</f>
        <v>1.415270018621974</v>
      </c>
      <c r="H85" s="235">
        <f>SUM(H80:H84)</f>
        <v>10588</v>
      </c>
      <c r="I85" s="236">
        <f t="shared" ref="I85:I91" si="42">H85/D85*100</f>
        <v>98.584729981378032</v>
      </c>
      <c r="J85" s="235">
        <f>SUM(J80:J84)</f>
        <v>0</v>
      </c>
      <c r="K85" s="236">
        <f t="shared" ref="K85:K91" si="43">J85/H85*100</f>
        <v>0</v>
      </c>
      <c r="L85" s="235">
        <f>SUM(L80:L84)</f>
        <v>7920</v>
      </c>
      <c r="M85" s="236">
        <f t="shared" ref="M85:M91" si="44">L85/H85*100</f>
        <v>74.801662259161319</v>
      </c>
      <c r="N85" s="235">
        <f>SUM(N80:N84)</f>
        <v>43</v>
      </c>
      <c r="O85" s="236">
        <f t="shared" ref="O85:O91" si="45">N85/H85*100</f>
        <v>0.40612013600302233</v>
      </c>
      <c r="P85" s="235">
        <f>SUM(P80:P84)</f>
        <v>16</v>
      </c>
      <c r="Q85" s="236">
        <f t="shared" ref="Q85:Q91" si="46">P85/H85*100</f>
        <v>0.1511144692104269</v>
      </c>
      <c r="R85" s="89">
        <f>SUM(R80:R84)</f>
        <v>1387</v>
      </c>
      <c r="S85" s="236">
        <f t="shared" ref="S85:S91" si="47">R85/H85*100</f>
        <v>13.099735549678881</v>
      </c>
      <c r="T85" s="89">
        <f>SUM(T80:T84)</f>
        <v>1174</v>
      </c>
      <c r="U85" s="236">
        <f t="shared" ref="U85:U91" si="48">T85/H85*100</f>
        <v>11.088024178315074</v>
      </c>
      <c r="V85" s="89">
        <f>SUM(V80:V84)</f>
        <v>0</v>
      </c>
      <c r="W85" s="236">
        <f t="shared" ref="W85:W91" si="49">V85/H85*100</f>
        <v>0</v>
      </c>
      <c r="X85" s="235">
        <f>SUM(X80:X84)</f>
        <v>48</v>
      </c>
      <c r="Y85" s="237">
        <f t="shared" ref="Y85:Y91" si="50">X85/H85*100</f>
        <v>0.45334340763128073</v>
      </c>
      <c r="Z85" s="225"/>
    </row>
    <row r="86" spans="1:26" x14ac:dyDescent="0.25">
      <c r="A86" s="44" t="s">
        <v>450</v>
      </c>
      <c r="B86" s="45" t="s">
        <v>451</v>
      </c>
      <c r="C86" s="58">
        <v>3573</v>
      </c>
      <c r="D86" s="229">
        <v>3569</v>
      </c>
      <c r="E86" s="147">
        <f t="shared" si="40"/>
        <v>99.888049258326333</v>
      </c>
      <c r="F86" s="229">
        <v>159</v>
      </c>
      <c r="G86" s="147">
        <f t="shared" si="41"/>
        <v>4.4550294200056042</v>
      </c>
      <c r="H86" s="229">
        <f>D86-F86</f>
        <v>3410</v>
      </c>
      <c r="I86" s="147">
        <f t="shared" si="42"/>
        <v>95.544970579994398</v>
      </c>
      <c r="J86" s="229">
        <v>1</v>
      </c>
      <c r="K86" s="147">
        <f t="shared" si="43"/>
        <v>2.932551319648094E-2</v>
      </c>
      <c r="L86" s="229">
        <v>2715</v>
      </c>
      <c r="M86" s="147">
        <f t="shared" si="44"/>
        <v>79.618768328445739</v>
      </c>
      <c r="N86" s="229">
        <v>12</v>
      </c>
      <c r="O86" s="147">
        <f t="shared" si="45"/>
        <v>0.35190615835777128</v>
      </c>
      <c r="P86" s="229">
        <v>8</v>
      </c>
      <c r="Q86" s="147">
        <f t="shared" si="46"/>
        <v>0.23460410557184752</v>
      </c>
      <c r="R86" s="58">
        <v>368</v>
      </c>
      <c r="S86" s="147">
        <f t="shared" si="47"/>
        <v>10.791788856304986</v>
      </c>
      <c r="T86" s="229">
        <f>H86-J86-L86-N86-P86-R86</f>
        <v>306</v>
      </c>
      <c r="U86" s="147">
        <f t="shared" si="48"/>
        <v>8.9736070381231681</v>
      </c>
      <c r="V86" s="229">
        <f>H86-J86-L86-N86-P86-R86-T86</f>
        <v>0</v>
      </c>
      <c r="W86" s="147">
        <f t="shared" si="49"/>
        <v>0</v>
      </c>
      <c r="X86" s="229">
        <f>H86-J86-L86-N86-P86-R86-T86-V86</f>
        <v>0</v>
      </c>
      <c r="Y86" s="230">
        <f t="shared" si="50"/>
        <v>0</v>
      </c>
      <c r="Z86" s="223"/>
    </row>
    <row r="87" spans="1:26" x14ac:dyDescent="0.25">
      <c r="A87" s="44"/>
      <c r="B87" s="45" t="s">
        <v>452</v>
      </c>
      <c r="C87" s="58">
        <v>4228</v>
      </c>
      <c r="D87" s="229">
        <v>4048</v>
      </c>
      <c r="E87" s="147">
        <f t="shared" si="40"/>
        <v>95.742667928098385</v>
      </c>
      <c r="F87" s="229">
        <v>13</v>
      </c>
      <c r="G87" s="147">
        <f t="shared" si="41"/>
        <v>0.32114624505928857</v>
      </c>
      <c r="H87" s="229">
        <f>D87-F87</f>
        <v>4035</v>
      </c>
      <c r="I87" s="147">
        <f t="shared" si="42"/>
        <v>99.678853754940704</v>
      </c>
      <c r="J87" s="229">
        <v>0</v>
      </c>
      <c r="K87" s="147">
        <f t="shared" si="43"/>
        <v>0</v>
      </c>
      <c r="L87" s="229">
        <v>3154</v>
      </c>
      <c r="M87" s="147">
        <f t="shared" si="44"/>
        <v>78.166047087980175</v>
      </c>
      <c r="N87" s="229">
        <v>10</v>
      </c>
      <c r="O87" s="147">
        <f t="shared" si="45"/>
        <v>0.24783147459727387</v>
      </c>
      <c r="P87" s="229">
        <v>13</v>
      </c>
      <c r="Q87" s="147">
        <f t="shared" si="46"/>
        <v>0.32218091697645601</v>
      </c>
      <c r="R87" s="58">
        <v>399</v>
      </c>
      <c r="S87" s="147">
        <f t="shared" si="47"/>
        <v>9.8884758364312262</v>
      </c>
      <c r="T87" s="229">
        <f>H87-J87-L87-N87-P87-R87</f>
        <v>459</v>
      </c>
      <c r="U87" s="147">
        <f t="shared" si="48"/>
        <v>11.375464684014871</v>
      </c>
      <c r="V87" s="229">
        <f>H87-J87-L87-N87-P87-R87-T87</f>
        <v>0</v>
      </c>
      <c r="W87" s="147">
        <f t="shared" si="49"/>
        <v>0</v>
      </c>
      <c r="X87" s="229">
        <f>H87-J87-L87-N87-P87-R87-T87-V87</f>
        <v>0</v>
      </c>
      <c r="Y87" s="230">
        <f t="shared" si="50"/>
        <v>0</v>
      </c>
      <c r="Z87" s="223"/>
    </row>
    <row r="88" spans="1:26" x14ac:dyDescent="0.25">
      <c r="A88" s="44"/>
      <c r="B88" s="45" t="s">
        <v>453</v>
      </c>
      <c r="C88" s="58">
        <v>5945</v>
      </c>
      <c r="D88" s="229">
        <v>5701</v>
      </c>
      <c r="E88" s="147">
        <f t="shared" si="40"/>
        <v>95.895710681244736</v>
      </c>
      <c r="F88" s="229">
        <v>68</v>
      </c>
      <c r="G88" s="147">
        <f t="shared" si="41"/>
        <v>1.1927731976846168</v>
      </c>
      <c r="H88" s="229">
        <f>D88-F88</f>
        <v>5633</v>
      </c>
      <c r="I88" s="147">
        <f t="shared" si="42"/>
        <v>98.807226802315384</v>
      </c>
      <c r="J88" s="229">
        <v>1</v>
      </c>
      <c r="K88" s="147">
        <f t="shared" si="43"/>
        <v>1.7752529735487306E-2</v>
      </c>
      <c r="L88" s="229">
        <v>4402</v>
      </c>
      <c r="M88" s="147">
        <f t="shared" si="44"/>
        <v>78.14663589561512</v>
      </c>
      <c r="N88" s="229">
        <v>16</v>
      </c>
      <c r="O88" s="147">
        <f t="shared" si="45"/>
        <v>0.2840404757677969</v>
      </c>
      <c r="P88" s="229">
        <v>12</v>
      </c>
      <c r="Q88" s="147">
        <f t="shared" si="46"/>
        <v>0.21303035682584767</v>
      </c>
      <c r="R88" s="58">
        <v>583</v>
      </c>
      <c r="S88" s="147">
        <f t="shared" si="47"/>
        <v>10.3497248357891</v>
      </c>
      <c r="T88" s="229">
        <v>580</v>
      </c>
      <c r="U88" s="147">
        <f t="shared" si="48"/>
        <v>10.296467246582639</v>
      </c>
      <c r="V88" s="229">
        <v>0</v>
      </c>
      <c r="W88" s="147">
        <f t="shared" si="49"/>
        <v>0</v>
      </c>
      <c r="X88" s="229">
        <f>H88-J88-L88-N88-P88-R88-T88-V88</f>
        <v>39</v>
      </c>
      <c r="Y88" s="230">
        <f t="shared" si="50"/>
        <v>0.69234865968400505</v>
      </c>
      <c r="Z88" s="223"/>
    </row>
    <row r="89" spans="1:26" x14ac:dyDescent="0.25">
      <c r="A89" s="44"/>
      <c r="B89" s="45" t="s">
        <v>454</v>
      </c>
      <c r="C89" s="58">
        <v>2215</v>
      </c>
      <c r="D89" s="229">
        <v>2157</v>
      </c>
      <c r="E89" s="147">
        <f t="shared" si="40"/>
        <v>97.381489841986451</v>
      </c>
      <c r="F89" s="229">
        <v>27</v>
      </c>
      <c r="G89" s="147">
        <f t="shared" si="41"/>
        <v>1.2517385257301807</v>
      </c>
      <c r="H89" s="229">
        <f>D89-F89</f>
        <v>2130</v>
      </c>
      <c r="I89" s="147">
        <f t="shared" si="42"/>
        <v>98.74826147426981</v>
      </c>
      <c r="J89" s="229">
        <v>0</v>
      </c>
      <c r="K89" s="147">
        <f t="shared" si="43"/>
        <v>0</v>
      </c>
      <c r="L89" s="229">
        <v>1670</v>
      </c>
      <c r="M89" s="147">
        <f t="shared" si="44"/>
        <v>78.403755868544607</v>
      </c>
      <c r="N89" s="229">
        <v>14</v>
      </c>
      <c r="O89" s="147">
        <f t="shared" si="45"/>
        <v>0.65727699530516426</v>
      </c>
      <c r="P89" s="229">
        <v>19</v>
      </c>
      <c r="Q89" s="147">
        <f t="shared" si="46"/>
        <v>0.892018779342723</v>
      </c>
      <c r="R89" s="58">
        <v>299</v>
      </c>
      <c r="S89" s="147">
        <f t="shared" si="47"/>
        <v>14.037558685446008</v>
      </c>
      <c r="T89" s="229">
        <f>H89-J89-L89-N89-P89-R89</f>
        <v>128</v>
      </c>
      <c r="U89" s="147">
        <f t="shared" si="48"/>
        <v>6.009389671361502</v>
      </c>
      <c r="V89" s="229">
        <f>H89-J89-L89-N89-P89-R89-T89</f>
        <v>0</v>
      </c>
      <c r="W89" s="147">
        <f t="shared" si="49"/>
        <v>0</v>
      </c>
      <c r="X89" s="229">
        <f>H89-J89-L89-N89-P89-R89-T89-V89</f>
        <v>0</v>
      </c>
      <c r="Y89" s="230">
        <f t="shared" si="50"/>
        <v>0</v>
      </c>
      <c r="Z89" s="223"/>
    </row>
    <row r="90" spans="1:26" x14ac:dyDescent="0.25">
      <c r="A90" s="44"/>
      <c r="B90" s="45" t="s">
        <v>455</v>
      </c>
      <c r="C90" s="58">
        <v>3757</v>
      </c>
      <c r="D90" s="229">
        <v>3673</v>
      </c>
      <c r="E90" s="147">
        <f t="shared" si="40"/>
        <v>97.764173542720258</v>
      </c>
      <c r="F90" s="229">
        <v>41</v>
      </c>
      <c r="G90" s="147">
        <f t="shared" si="41"/>
        <v>1.1162537435338959</v>
      </c>
      <c r="H90" s="229">
        <f>D90-F90</f>
        <v>3632</v>
      </c>
      <c r="I90" s="147">
        <f t="shared" si="42"/>
        <v>98.883746256466097</v>
      </c>
      <c r="J90" s="229">
        <v>1</v>
      </c>
      <c r="K90" s="147">
        <f t="shared" si="43"/>
        <v>2.7533039647577095E-2</v>
      </c>
      <c r="L90" s="229">
        <v>2828</v>
      </c>
      <c r="M90" s="147">
        <f t="shared" si="44"/>
        <v>77.863436123348023</v>
      </c>
      <c r="N90" s="229">
        <v>4</v>
      </c>
      <c r="O90" s="147">
        <f t="shared" si="45"/>
        <v>0.11013215859030838</v>
      </c>
      <c r="P90" s="229">
        <v>14</v>
      </c>
      <c r="Q90" s="147">
        <f t="shared" si="46"/>
        <v>0.38546255506607929</v>
      </c>
      <c r="R90" s="58">
        <v>370</v>
      </c>
      <c r="S90" s="147">
        <f t="shared" si="47"/>
        <v>10.187224669603525</v>
      </c>
      <c r="T90" s="229">
        <v>412</v>
      </c>
      <c r="U90" s="147">
        <f t="shared" si="48"/>
        <v>11.343612334801762</v>
      </c>
      <c r="V90" s="229">
        <f>H90-J90-L90-N90-P90-R90-T90</f>
        <v>3</v>
      </c>
      <c r="W90" s="147">
        <f t="shared" si="49"/>
        <v>8.2599118942731281E-2</v>
      </c>
      <c r="X90" s="229">
        <f>H90-J90-L90-N90-P90-R90-T90-V90</f>
        <v>0</v>
      </c>
      <c r="Y90" s="230">
        <f t="shared" si="50"/>
        <v>0</v>
      </c>
      <c r="Z90" s="223"/>
    </row>
    <row r="91" spans="1:26" s="118" customFormat="1" x14ac:dyDescent="0.25">
      <c r="A91" s="373"/>
      <c r="B91" s="374"/>
      <c r="C91" s="239">
        <f>SUM(C86:C90)</f>
        <v>19718</v>
      </c>
      <c r="D91" s="240">
        <f>SUM(D86:D90)</f>
        <v>19148</v>
      </c>
      <c r="E91" s="241">
        <f t="shared" si="40"/>
        <v>97.10924028806167</v>
      </c>
      <c r="F91" s="240">
        <f>SUM(F86:F90)</f>
        <v>308</v>
      </c>
      <c r="G91" s="241">
        <f t="shared" si="41"/>
        <v>1.6085230833507416</v>
      </c>
      <c r="H91" s="240">
        <f>SUM(H86:H90)</f>
        <v>18840</v>
      </c>
      <c r="I91" s="241">
        <f t="shared" si="42"/>
        <v>98.391476916649253</v>
      </c>
      <c r="J91" s="240">
        <f>SUM(J86:J90)</f>
        <v>3</v>
      </c>
      <c r="K91" s="241">
        <f t="shared" si="43"/>
        <v>1.5923566878980892E-2</v>
      </c>
      <c r="L91" s="240">
        <f>SUM(L86:L90)</f>
        <v>14769</v>
      </c>
      <c r="M91" s="241">
        <f t="shared" si="44"/>
        <v>78.391719745222929</v>
      </c>
      <c r="N91" s="240">
        <f>SUM(N86:N90)</f>
        <v>56</v>
      </c>
      <c r="O91" s="241">
        <f t="shared" si="45"/>
        <v>0.29723991507431002</v>
      </c>
      <c r="P91" s="240">
        <f>SUM(P86:P90)</f>
        <v>66</v>
      </c>
      <c r="Q91" s="241">
        <f t="shared" si="46"/>
        <v>0.35031847133757965</v>
      </c>
      <c r="R91" s="242">
        <f>SUM(R86:R90)</f>
        <v>2019</v>
      </c>
      <c r="S91" s="241">
        <f t="shared" si="47"/>
        <v>10.716560509554141</v>
      </c>
      <c r="T91" s="242">
        <f>SUM(T86:T90)</f>
        <v>1885</v>
      </c>
      <c r="U91" s="241">
        <f t="shared" si="48"/>
        <v>10.005307855626327</v>
      </c>
      <c r="V91" s="242">
        <f>SUM(V86:V90)</f>
        <v>3</v>
      </c>
      <c r="W91" s="241">
        <f t="shared" si="49"/>
        <v>1.5923566878980892E-2</v>
      </c>
      <c r="X91" s="240">
        <f>SUM(X86:X90)</f>
        <v>39</v>
      </c>
      <c r="Y91" s="243">
        <f t="shared" si="50"/>
        <v>0.2070063694267516</v>
      </c>
      <c r="Z91" s="225"/>
    </row>
    <row r="92" spans="1:26" ht="27.75" customHeight="1" thickBot="1" x14ac:dyDescent="0.3">
      <c r="A92" s="525" t="s">
        <v>456</v>
      </c>
      <c r="B92" s="526"/>
      <c r="C92" s="384">
        <v>188190</v>
      </c>
      <c r="D92" s="385">
        <v>182753</v>
      </c>
      <c r="E92" s="386">
        <f>D92*100/C92</f>
        <v>97.110898559965989</v>
      </c>
      <c r="F92" s="385">
        <v>1945</v>
      </c>
      <c r="G92" s="386">
        <f>F92*100/D92</f>
        <v>1.0642780145879958</v>
      </c>
      <c r="H92" s="385">
        <v>180808</v>
      </c>
      <c r="I92" s="386">
        <f>H92/D92*100</f>
        <v>98.935721985412002</v>
      </c>
      <c r="J92" s="387">
        <v>17</v>
      </c>
      <c r="K92" s="388">
        <f>J92*100/H92</f>
        <v>9.4022388389894251E-3</v>
      </c>
      <c r="L92" s="384">
        <v>137873</v>
      </c>
      <c r="M92" s="388">
        <f>L92*100/H92</f>
        <v>76.25381620282289</v>
      </c>
      <c r="N92" s="387">
        <v>531</v>
      </c>
      <c r="O92" s="388">
        <f>N92*100/H92</f>
        <v>0.29368169550019912</v>
      </c>
      <c r="P92" s="384">
        <v>287</v>
      </c>
      <c r="Q92" s="388">
        <f>P92*100/H92</f>
        <v>0.15873191451705676</v>
      </c>
      <c r="R92" s="384">
        <v>23462</v>
      </c>
      <c r="S92" s="388">
        <f>R92*100/H92</f>
        <v>12.97619574355117</v>
      </c>
      <c r="T92" s="384">
        <v>18202</v>
      </c>
      <c r="U92" s="388">
        <f>T92*100/H92</f>
        <v>10.067032432193265</v>
      </c>
      <c r="V92" s="387">
        <v>49</v>
      </c>
      <c r="W92" s="388">
        <f>V92/H92*100</f>
        <v>2.7100570771204813E-2</v>
      </c>
      <c r="X92" s="387">
        <v>387</v>
      </c>
      <c r="Y92" s="389">
        <f>X92*100/H92</f>
        <v>0.21403920180522987</v>
      </c>
    </row>
    <row r="93" spans="1:26" ht="15.75" thickTop="1" x14ac:dyDescent="0.25"/>
  </sheetData>
  <mergeCells count="16">
    <mergeCell ref="F4:M4"/>
    <mergeCell ref="F5:M5"/>
    <mergeCell ref="F6:M6"/>
    <mergeCell ref="I12:I13"/>
    <mergeCell ref="J12:Y12"/>
    <mergeCell ref="A92:B92"/>
    <mergeCell ref="F7:M7"/>
    <mergeCell ref="D9:S9"/>
    <mergeCell ref="A12:A13"/>
    <mergeCell ref="B12:B13"/>
    <mergeCell ref="C12:C13"/>
    <mergeCell ref="D12:D13"/>
    <mergeCell ref="E12:E13"/>
    <mergeCell ref="F12:F13"/>
    <mergeCell ref="G12:G13"/>
    <mergeCell ref="H12:H13"/>
  </mergeCells>
  <pageMargins left="0.7" right="0.7" top="0.75" bottom="0.75" header="0.3" footer="0.3"/>
  <pageSetup paperSize="9" scale="5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5"/>
  <sheetViews>
    <sheetView topLeftCell="A60" workbookViewId="0">
      <selection activeCell="H85" sqref="H85"/>
    </sheetView>
  </sheetViews>
  <sheetFormatPr defaultRowHeight="15" x14ac:dyDescent="0.25"/>
  <cols>
    <col min="1" max="1" width="16.42578125" customWidth="1"/>
    <col min="2" max="2" width="22" customWidth="1"/>
    <col min="4" max="4" width="11" customWidth="1"/>
    <col min="8" max="8" width="13" customWidth="1"/>
    <col min="12" max="12" width="10.7109375" customWidth="1"/>
    <col min="26" max="26" width="10.5703125" customWidth="1"/>
  </cols>
  <sheetData>
    <row r="1" spans="1:26" ht="15.75" x14ac:dyDescent="0.25">
      <c r="B1" s="1"/>
      <c r="C1" s="2"/>
      <c r="D1" s="3"/>
      <c r="E1" s="3"/>
      <c r="F1" s="3"/>
      <c r="G1" s="4"/>
      <c r="H1" s="4"/>
      <c r="I1" s="4"/>
      <c r="J1" s="4"/>
      <c r="K1" s="3"/>
      <c r="L1" s="3"/>
      <c r="M1" s="4"/>
      <c r="N1" s="3"/>
      <c r="O1" s="3"/>
      <c r="P1" s="3"/>
      <c r="Q1" s="3"/>
      <c r="R1" s="3"/>
      <c r="S1" s="4"/>
      <c r="T1" s="3"/>
    </row>
    <row r="2" spans="1:26" ht="18.75" x14ac:dyDescent="0.3">
      <c r="B2" s="1"/>
      <c r="C2" s="2"/>
      <c r="D2" s="29"/>
      <c r="E2" s="27"/>
      <c r="F2" s="495" t="s">
        <v>0</v>
      </c>
      <c r="G2" s="495"/>
      <c r="H2" s="495"/>
      <c r="I2" s="495"/>
      <c r="J2" s="495"/>
      <c r="K2" s="495"/>
      <c r="L2" s="495"/>
      <c r="M2" s="495"/>
      <c r="N2" s="27"/>
      <c r="O2" s="27"/>
      <c r="P2" s="27"/>
      <c r="Q2" s="27"/>
      <c r="R2" s="27"/>
      <c r="S2" s="28"/>
      <c r="T2" s="3"/>
    </row>
    <row r="3" spans="1:26" ht="15.75" x14ac:dyDescent="0.25">
      <c r="B3" s="1"/>
      <c r="C3" s="2"/>
      <c r="D3" s="29"/>
      <c r="E3" s="27"/>
      <c r="F3" s="496" t="s">
        <v>1</v>
      </c>
      <c r="G3" s="496"/>
      <c r="H3" s="496"/>
      <c r="I3" s="496"/>
      <c r="J3" s="496"/>
      <c r="K3" s="496"/>
      <c r="L3" s="496"/>
      <c r="M3" s="496"/>
      <c r="N3" s="27"/>
      <c r="O3" s="27"/>
      <c r="P3" s="27"/>
      <c r="Q3" s="27"/>
      <c r="R3" s="27"/>
      <c r="S3" s="28"/>
      <c r="T3" s="3"/>
    </row>
    <row r="4" spans="1:26" ht="15.75" x14ac:dyDescent="0.25">
      <c r="B4" s="1"/>
      <c r="C4" s="2"/>
      <c r="D4" s="29"/>
      <c r="E4" s="27"/>
      <c r="F4" s="497" t="s">
        <v>2</v>
      </c>
      <c r="G4" s="497"/>
      <c r="H4" s="497"/>
      <c r="I4" s="497"/>
      <c r="J4" s="497"/>
      <c r="K4" s="497"/>
      <c r="L4" s="497"/>
      <c r="M4" s="497"/>
      <c r="N4" s="27"/>
      <c r="O4" s="27"/>
      <c r="P4" s="27"/>
      <c r="Q4" s="27"/>
      <c r="R4" s="27"/>
      <c r="S4" s="28"/>
      <c r="T4" s="3"/>
    </row>
    <row r="5" spans="1:26" ht="15.75" x14ac:dyDescent="0.25">
      <c r="B5" s="1"/>
      <c r="C5" s="2"/>
      <c r="D5" s="29"/>
      <c r="E5" s="27"/>
      <c r="F5" s="498" t="s">
        <v>457</v>
      </c>
      <c r="G5" s="498"/>
      <c r="H5" s="498"/>
      <c r="I5" s="498"/>
      <c r="J5" s="498"/>
      <c r="K5" s="498"/>
      <c r="L5" s="498"/>
      <c r="M5" s="498"/>
      <c r="N5" s="27"/>
      <c r="O5" s="27"/>
      <c r="P5" s="27"/>
      <c r="Q5" s="27"/>
      <c r="R5" s="27"/>
      <c r="S5" s="28"/>
      <c r="T5" s="3"/>
    </row>
    <row r="6" spans="1:26" ht="15.75" x14ac:dyDescent="0.25">
      <c r="B6" s="1"/>
      <c r="C6" s="2"/>
      <c r="D6" s="27"/>
      <c r="E6" s="27"/>
      <c r="F6" s="27"/>
      <c r="G6" s="28"/>
      <c r="H6" s="28"/>
      <c r="I6" s="28"/>
      <c r="J6" s="28"/>
      <c r="K6" s="27"/>
      <c r="L6" s="27"/>
      <c r="M6" s="28"/>
      <c r="N6" s="27"/>
      <c r="O6" s="27"/>
      <c r="P6" s="27"/>
      <c r="Q6" s="27"/>
      <c r="R6" s="27"/>
      <c r="S6" s="28"/>
      <c r="T6" s="3"/>
    </row>
    <row r="7" spans="1:26" ht="15.75" x14ac:dyDescent="0.25">
      <c r="B7" s="1"/>
      <c r="C7" s="2"/>
      <c r="D7" s="497" t="s">
        <v>4</v>
      </c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5"/>
    </row>
    <row r="8" spans="1:26" ht="21" x14ac:dyDescent="0.25"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</row>
    <row r="9" spans="1:26" ht="15.75" thickBot="1" x14ac:dyDescent="0.3">
      <c r="H9" s="26"/>
    </row>
    <row r="10" spans="1:26" ht="15.75" thickTop="1" x14ac:dyDescent="0.25">
      <c r="A10" s="520" t="s">
        <v>5</v>
      </c>
      <c r="B10" s="507" t="s">
        <v>6</v>
      </c>
      <c r="C10" s="507" t="s">
        <v>7</v>
      </c>
      <c r="D10" s="509" t="s">
        <v>8</v>
      </c>
      <c r="E10" s="501" t="s">
        <v>9</v>
      </c>
      <c r="F10" s="501" t="s">
        <v>10</v>
      </c>
      <c r="G10" s="499" t="s">
        <v>9</v>
      </c>
      <c r="H10" s="501" t="s">
        <v>11</v>
      </c>
      <c r="I10" s="501" t="s">
        <v>9</v>
      </c>
      <c r="J10" s="503" t="s">
        <v>12</v>
      </c>
      <c r="K10" s="503"/>
      <c r="L10" s="503"/>
      <c r="M10" s="503"/>
      <c r="N10" s="503"/>
      <c r="O10" s="503"/>
      <c r="P10" s="503"/>
      <c r="Q10" s="503"/>
      <c r="R10" s="503"/>
      <c r="S10" s="503"/>
      <c r="T10" s="503"/>
      <c r="U10" s="503"/>
      <c r="V10" s="503"/>
      <c r="W10" s="503"/>
      <c r="X10" s="503"/>
      <c r="Y10" s="504"/>
    </row>
    <row r="11" spans="1:26" ht="40.5" x14ac:dyDescent="0.25">
      <c r="A11" s="524"/>
      <c r="B11" s="508"/>
      <c r="C11" s="508"/>
      <c r="D11" s="510"/>
      <c r="E11" s="502"/>
      <c r="F11" s="502"/>
      <c r="G11" s="500"/>
      <c r="H11" s="502"/>
      <c r="I11" s="502"/>
      <c r="J11" s="102" t="s">
        <v>120</v>
      </c>
      <c r="K11" s="102" t="s">
        <v>9</v>
      </c>
      <c r="L11" s="102" t="s">
        <v>121</v>
      </c>
      <c r="M11" s="102" t="s">
        <v>9</v>
      </c>
      <c r="N11" s="102" t="s">
        <v>122</v>
      </c>
      <c r="O11" s="102" t="s">
        <v>9</v>
      </c>
      <c r="P11" s="102" t="s">
        <v>123</v>
      </c>
      <c r="Q11" s="102" t="s">
        <v>9</v>
      </c>
      <c r="R11" s="102" t="s">
        <v>124</v>
      </c>
      <c r="S11" s="102" t="s">
        <v>9</v>
      </c>
      <c r="T11" s="102" t="s">
        <v>125</v>
      </c>
      <c r="U11" s="102" t="s">
        <v>128</v>
      </c>
      <c r="V11" s="102" t="s">
        <v>126</v>
      </c>
      <c r="W11" s="102" t="s">
        <v>9</v>
      </c>
      <c r="X11" s="102" t="s">
        <v>127</v>
      </c>
      <c r="Y11" s="103" t="s">
        <v>9</v>
      </c>
    </row>
    <row r="12" spans="1:26" x14ac:dyDescent="0.25">
      <c r="A12" s="140" t="s">
        <v>458</v>
      </c>
      <c r="B12" s="375" t="s">
        <v>459</v>
      </c>
      <c r="C12" s="261">
        <v>4251</v>
      </c>
      <c r="D12" s="262">
        <v>4256</v>
      </c>
      <c r="E12" s="142">
        <v>100.11761938367442</v>
      </c>
      <c r="F12" s="262">
        <v>0</v>
      </c>
      <c r="G12" s="142">
        <v>0</v>
      </c>
      <c r="H12" s="262">
        <v>4256</v>
      </c>
      <c r="I12" s="142">
        <v>100</v>
      </c>
      <c r="J12" s="262">
        <v>1</v>
      </c>
      <c r="K12" s="263">
        <v>2.3496240601503758E-2</v>
      </c>
      <c r="L12" s="262">
        <v>4057</v>
      </c>
      <c r="M12" s="263">
        <v>95.324248120300751</v>
      </c>
      <c r="N12" s="262">
        <v>1</v>
      </c>
      <c r="O12" s="263">
        <v>2.3496240601503758E-2</v>
      </c>
      <c r="P12" s="262">
        <v>6</v>
      </c>
      <c r="Q12" s="263">
        <v>0.14097744360902253</v>
      </c>
      <c r="R12" s="262">
        <v>0</v>
      </c>
      <c r="S12" s="263">
        <v>0</v>
      </c>
      <c r="T12" s="262">
        <v>189</v>
      </c>
      <c r="U12" s="263">
        <v>4.4407894736842106</v>
      </c>
      <c r="V12" s="262">
        <v>1</v>
      </c>
      <c r="W12" s="263">
        <v>2.3496240601503758E-2</v>
      </c>
      <c r="X12" s="262">
        <v>1</v>
      </c>
      <c r="Y12" s="264">
        <v>2.3496240601503758E-2</v>
      </c>
      <c r="Z12" s="223"/>
    </row>
    <row r="13" spans="1:26" x14ac:dyDescent="0.25">
      <c r="A13" s="140"/>
      <c r="B13" s="375" t="s">
        <v>460</v>
      </c>
      <c r="C13" s="261">
        <v>4632</v>
      </c>
      <c r="D13" s="262">
        <v>4646</v>
      </c>
      <c r="E13" s="142">
        <v>100.30224525043178</v>
      </c>
      <c r="F13" s="262">
        <v>0</v>
      </c>
      <c r="G13" s="142">
        <v>0</v>
      </c>
      <c r="H13" s="262">
        <v>4646</v>
      </c>
      <c r="I13" s="142">
        <v>100</v>
      </c>
      <c r="J13" s="262">
        <v>1</v>
      </c>
      <c r="K13" s="263">
        <v>2.1523891519586742E-2</v>
      </c>
      <c r="L13" s="262">
        <v>4432</v>
      </c>
      <c r="M13" s="263">
        <v>95.393887214808444</v>
      </c>
      <c r="N13" s="262">
        <v>3</v>
      </c>
      <c r="O13" s="263">
        <v>6.4571674558760228E-2</v>
      </c>
      <c r="P13" s="262">
        <v>8</v>
      </c>
      <c r="Q13" s="263">
        <v>0.17219113215669393</v>
      </c>
      <c r="R13" s="262">
        <v>0</v>
      </c>
      <c r="S13" s="263">
        <v>0</v>
      </c>
      <c r="T13" s="262">
        <v>197</v>
      </c>
      <c r="U13" s="263">
        <v>4.2402066293585881</v>
      </c>
      <c r="V13" s="262">
        <v>1</v>
      </c>
      <c r="W13" s="263">
        <v>2.1523891519586742E-2</v>
      </c>
      <c r="X13" s="262">
        <v>4</v>
      </c>
      <c r="Y13" s="264">
        <v>8.6095566078346966E-2</v>
      </c>
      <c r="Z13" s="223"/>
    </row>
    <row r="14" spans="1:26" x14ac:dyDescent="0.25">
      <c r="A14" s="140"/>
      <c r="B14" s="375" t="s">
        <v>461</v>
      </c>
      <c r="C14" s="261">
        <v>4186</v>
      </c>
      <c r="D14" s="262">
        <v>4190</v>
      </c>
      <c r="E14" s="142">
        <v>100.09555661729574</v>
      </c>
      <c r="F14" s="262">
        <v>0</v>
      </c>
      <c r="G14" s="142">
        <v>0</v>
      </c>
      <c r="H14" s="262">
        <v>4190</v>
      </c>
      <c r="I14" s="142">
        <v>100</v>
      </c>
      <c r="J14" s="262">
        <v>0</v>
      </c>
      <c r="K14" s="263">
        <v>0</v>
      </c>
      <c r="L14" s="262">
        <v>3980</v>
      </c>
      <c r="M14" s="263">
        <v>94.988066825775647</v>
      </c>
      <c r="N14" s="262">
        <v>0</v>
      </c>
      <c r="O14" s="263">
        <v>0</v>
      </c>
      <c r="P14" s="262">
        <v>7</v>
      </c>
      <c r="Q14" s="263">
        <v>0.16706443914081145</v>
      </c>
      <c r="R14" s="262">
        <v>0</v>
      </c>
      <c r="S14" s="263">
        <v>0</v>
      </c>
      <c r="T14" s="262">
        <v>201</v>
      </c>
      <c r="U14" s="263">
        <v>4.7971360381861574</v>
      </c>
      <c r="V14" s="262">
        <v>1</v>
      </c>
      <c r="W14" s="263">
        <v>2.386634844868735E-2</v>
      </c>
      <c r="X14" s="262">
        <v>1</v>
      </c>
      <c r="Y14" s="264">
        <v>2.386634844868735E-2</v>
      </c>
      <c r="Z14" s="223"/>
    </row>
    <row r="15" spans="1:26" x14ac:dyDescent="0.25">
      <c r="A15" s="140"/>
      <c r="B15" s="375" t="s">
        <v>462</v>
      </c>
      <c r="C15" s="261">
        <v>3068</v>
      </c>
      <c r="D15" s="262">
        <v>3073</v>
      </c>
      <c r="E15" s="142">
        <v>100.16297262059975</v>
      </c>
      <c r="F15" s="262">
        <v>0</v>
      </c>
      <c r="G15" s="142">
        <v>0</v>
      </c>
      <c r="H15" s="262">
        <v>3073</v>
      </c>
      <c r="I15" s="142">
        <v>100</v>
      </c>
      <c r="J15" s="262">
        <v>0</v>
      </c>
      <c r="K15" s="263">
        <v>0</v>
      </c>
      <c r="L15" s="262">
        <v>2877</v>
      </c>
      <c r="M15" s="263">
        <v>93.621867881548965</v>
      </c>
      <c r="N15" s="262">
        <v>1</v>
      </c>
      <c r="O15" s="263">
        <v>3.2541490400260331E-2</v>
      </c>
      <c r="P15" s="262">
        <v>2</v>
      </c>
      <c r="Q15" s="263">
        <v>6.5082980800520662E-2</v>
      </c>
      <c r="R15" s="262">
        <v>0</v>
      </c>
      <c r="S15" s="263">
        <v>0</v>
      </c>
      <c r="T15" s="262">
        <v>192</v>
      </c>
      <c r="U15" s="263">
        <v>6.2479661568499836</v>
      </c>
      <c r="V15" s="262"/>
      <c r="W15" s="263">
        <v>0</v>
      </c>
      <c r="X15" s="262">
        <v>1</v>
      </c>
      <c r="Y15" s="264">
        <v>3.2541490400260331E-2</v>
      </c>
      <c r="Z15" s="223"/>
    </row>
    <row r="16" spans="1:26" x14ac:dyDescent="0.25">
      <c r="A16" s="276" t="s">
        <v>463</v>
      </c>
      <c r="B16" s="277"/>
      <c r="C16" s="278">
        <v>16137</v>
      </c>
      <c r="D16" s="279">
        <v>16165</v>
      </c>
      <c r="E16" s="280">
        <v>100.17351428394372</v>
      </c>
      <c r="F16" s="279">
        <v>0</v>
      </c>
      <c r="G16" s="280">
        <v>0</v>
      </c>
      <c r="H16" s="279">
        <f>SUM(H12:H15)</f>
        <v>16165</v>
      </c>
      <c r="I16" s="280">
        <v>100</v>
      </c>
      <c r="J16" s="279">
        <v>2</v>
      </c>
      <c r="K16" s="281">
        <v>1.2372409526755336E-2</v>
      </c>
      <c r="L16" s="279">
        <v>15346</v>
      </c>
      <c r="M16" s="281">
        <v>94.933498298793694</v>
      </c>
      <c r="N16" s="279">
        <v>5</v>
      </c>
      <c r="O16" s="281">
        <v>3.093102381688834E-2</v>
      </c>
      <c r="P16" s="279">
        <v>23</v>
      </c>
      <c r="Q16" s="281">
        <v>0.14228270955768638</v>
      </c>
      <c r="R16" s="279">
        <v>0</v>
      </c>
      <c r="S16" s="281">
        <v>0</v>
      </c>
      <c r="T16" s="279">
        <v>779</v>
      </c>
      <c r="U16" s="281">
        <v>4.8190535106712034</v>
      </c>
      <c r="V16" s="279">
        <v>3</v>
      </c>
      <c r="W16" s="281">
        <v>1.8558614290133005E-2</v>
      </c>
      <c r="X16" s="279">
        <v>7</v>
      </c>
      <c r="Y16" s="282">
        <v>4.3303433343643671E-2</v>
      </c>
      <c r="Z16" s="223"/>
    </row>
    <row r="17" spans="1:26" x14ac:dyDescent="0.25">
      <c r="A17" s="140" t="s">
        <v>464</v>
      </c>
      <c r="B17" s="375" t="s">
        <v>465</v>
      </c>
      <c r="C17" s="261">
        <v>3116</v>
      </c>
      <c r="D17" s="262">
        <v>3116</v>
      </c>
      <c r="E17" s="142">
        <v>100</v>
      </c>
      <c r="F17" s="262">
        <v>0</v>
      </c>
      <c r="G17" s="142">
        <v>0</v>
      </c>
      <c r="H17" s="262">
        <v>3116</v>
      </c>
      <c r="I17" s="142">
        <v>100</v>
      </c>
      <c r="J17" s="262">
        <v>1</v>
      </c>
      <c r="K17" s="263">
        <v>3.2092426187419767E-2</v>
      </c>
      <c r="L17" s="262">
        <v>2968</v>
      </c>
      <c r="M17" s="263">
        <v>95.250320924261871</v>
      </c>
      <c r="N17" s="262">
        <v>3</v>
      </c>
      <c r="O17" s="263">
        <v>9.6277278562259316E-2</v>
      </c>
      <c r="P17" s="262">
        <v>8</v>
      </c>
      <c r="Q17" s="263">
        <v>0.25673940949935814</v>
      </c>
      <c r="R17" s="262">
        <v>0</v>
      </c>
      <c r="S17" s="263">
        <v>0</v>
      </c>
      <c r="T17" s="262">
        <v>134</v>
      </c>
      <c r="U17" s="263">
        <v>4.3003851091142495</v>
      </c>
      <c r="V17" s="262">
        <v>1</v>
      </c>
      <c r="W17" s="263">
        <v>3.2092426187419767E-2</v>
      </c>
      <c r="X17" s="262">
        <v>1</v>
      </c>
      <c r="Y17" s="264">
        <v>3.2092426187419767E-2</v>
      </c>
      <c r="Z17" s="223"/>
    </row>
    <row r="18" spans="1:26" x14ac:dyDescent="0.25">
      <c r="A18" s="140"/>
      <c r="B18" s="375" t="s">
        <v>466</v>
      </c>
      <c r="C18" s="261">
        <v>942</v>
      </c>
      <c r="D18" s="262">
        <v>951</v>
      </c>
      <c r="E18" s="142">
        <v>100.95541401273887</v>
      </c>
      <c r="F18" s="262">
        <v>0</v>
      </c>
      <c r="G18" s="142">
        <v>0</v>
      </c>
      <c r="H18" s="262">
        <v>951</v>
      </c>
      <c r="I18" s="142">
        <v>100</v>
      </c>
      <c r="J18" s="262">
        <v>0</v>
      </c>
      <c r="K18" s="263">
        <v>0</v>
      </c>
      <c r="L18" s="262">
        <v>398</v>
      </c>
      <c r="M18" s="263">
        <v>41.850683491062043</v>
      </c>
      <c r="N18" s="262">
        <v>2</v>
      </c>
      <c r="O18" s="263">
        <v>0.2103049421661409</v>
      </c>
      <c r="P18" s="262">
        <v>7</v>
      </c>
      <c r="Q18" s="263">
        <v>0.73606729758149314</v>
      </c>
      <c r="R18" s="262">
        <v>396</v>
      </c>
      <c r="S18" s="263">
        <v>41.640378548895903</v>
      </c>
      <c r="T18" s="262">
        <v>145</v>
      </c>
      <c r="U18" s="263">
        <v>15.247108307045215</v>
      </c>
      <c r="V18" s="262">
        <v>1</v>
      </c>
      <c r="W18" s="263">
        <v>0.10515247108307045</v>
      </c>
      <c r="X18" s="262">
        <v>2</v>
      </c>
      <c r="Y18" s="264">
        <v>0.2103049421661409</v>
      </c>
      <c r="Z18" s="223"/>
    </row>
    <row r="19" spans="1:26" x14ac:dyDescent="0.25">
      <c r="A19" s="140"/>
      <c r="B19" s="375" t="s">
        <v>467</v>
      </c>
      <c r="C19" s="261">
        <v>1286</v>
      </c>
      <c r="D19" s="262">
        <v>1288</v>
      </c>
      <c r="E19" s="142">
        <v>100.15552099533438</v>
      </c>
      <c r="F19" s="262">
        <v>0</v>
      </c>
      <c r="G19" s="142">
        <v>0</v>
      </c>
      <c r="H19" s="262">
        <v>1288</v>
      </c>
      <c r="I19" s="142">
        <v>100</v>
      </c>
      <c r="J19" s="262">
        <v>0</v>
      </c>
      <c r="K19" s="263">
        <v>0</v>
      </c>
      <c r="L19" s="262">
        <v>949</v>
      </c>
      <c r="M19" s="263">
        <v>73.68012422360249</v>
      </c>
      <c r="N19" s="262">
        <v>6</v>
      </c>
      <c r="O19" s="263">
        <v>0.46583850931677018</v>
      </c>
      <c r="P19" s="262">
        <v>8</v>
      </c>
      <c r="Q19" s="263">
        <v>0.6211180124223602</v>
      </c>
      <c r="R19" s="262">
        <v>165</v>
      </c>
      <c r="S19" s="263">
        <v>12.81055900621118</v>
      </c>
      <c r="T19" s="262">
        <v>158</v>
      </c>
      <c r="U19" s="263">
        <v>12.267080745341614</v>
      </c>
      <c r="V19" s="262">
        <v>1</v>
      </c>
      <c r="W19" s="263">
        <v>7.7639751552795025E-2</v>
      </c>
      <c r="X19" s="262">
        <v>1</v>
      </c>
      <c r="Y19" s="264">
        <v>7.7639751552795025E-2</v>
      </c>
      <c r="Z19" s="223"/>
    </row>
    <row r="20" spans="1:26" x14ac:dyDescent="0.25">
      <c r="A20" s="140"/>
      <c r="B20" s="375" t="s">
        <v>468</v>
      </c>
      <c r="C20" s="261">
        <v>2204</v>
      </c>
      <c r="D20" s="262">
        <v>2206</v>
      </c>
      <c r="E20" s="142">
        <v>100.09074410163339</v>
      </c>
      <c r="F20" s="262">
        <v>0</v>
      </c>
      <c r="G20" s="142">
        <v>0</v>
      </c>
      <c r="H20" s="262">
        <v>2206</v>
      </c>
      <c r="I20" s="142">
        <v>100</v>
      </c>
      <c r="J20" s="262">
        <v>0</v>
      </c>
      <c r="K20" s="263">
        <v>0</v>
      </c>
      <c r="L20" s="262">
        <v>1457</v>
      </c>
      <c r="M20" s="263">
        <v>66.047144152311873</v>
      </c>
      <c r="N20" s="262">
        <v>4</v>
      </c>
      <c r="O20" s="263">
        <v>0.18132366273798731</v>
      </c>
      <c r="P20" s="262">
        <v>5</v>
      </c>
      <c r="Q20" s="263">
        <v>0.22665457842248413</v>
      </c>
      <c r="R20" s="262">
        <v>192</v>
      </c>
      <c r="S20" s="263">
        <v>8.7035358114233912</v>
      </c>
      <c r="T20" s="262">
        <v>546</v>
      </c>
      <c r="U20" s="263">
        <v>24.750679963735266</v>
      </c>
      <c r="V20" s="262">
        <v>1</v>
      </c>
      <c r="W20" s="263">
        <v>4.5330915684496827E-2</v>
      </c>
      <c r="X20" s="262">
        <v>1</v>
      </c>
      <c r="Y20" s="264">
        <v>4.5330915684496827E-2</v>
      </c>
      <c r="Z20" s="223"/>
    </row>
    <row r="21" spans="1:26" x14ac:dyDescent="0.25">
      <c r="A21" s="140"/>
      <c r="B21" s="375" t="s">
        <v>469</v>
      </c>
      <c r="C21" s="261">
        <v>2361</v>
      </c>
      <c r="D21" s="262">
        <v>2365</v>
      </c>
      <c r="E21" s="142">
        <v>100.16941973739941</v>
      </c>
      <c r="F21" s="262">
        <v>0</v>
      </c>
      <c r="G21" s="142">
        <v>0</v>
      </c>
      <c r="H21" s="262">
        <v>2365</v>
      </c>
      <c r="I21" s="142">
        <v>100</v>
      </c>
      <c r="J21" s="262">
        <v>1</v>
      </c>
      <c r="K21" s="263">
        <v>4.2283298097251586E-2</v>
      </c>
      <c r="L21" s="262">
        <v>2009</v>
      </c>
      <c r="M21" s="263">
        <v>84.947145877378432</v>
      </c>
      <c r="N21" s="262">
        <v>2</v>
      </c>
      <c r="O21" s="263">
        <v>8.4566596194503171E-2</v>
      </c>
      <c r="P21" s="262">
        <v>4</v>
      </c>
      <c r="Q21" s="263">
        <v>0.16913319238900634</v>
      </c>
      <c r="R21" s="262">
        <v>0</v>
      </c>
      <c r="S21" s="263">
        <v>0</v>
      </c>
      <c r="T21" s="262">
        <v>347</v>
      </c>
      <c r="U21" s="263">
        <v>14.6723044397463</v>
      </c>
      <c r="V21" s="262">
        <v>1</v>
      </c>
      <c r="W21" s="263">
        <v>4.2283298097251586E-2</v>
      </c>
      <c r="X21" s="262">
        <v>1</v>
      </c>
      <c r="Y21" s="264">
        <v>4.2283298097251586E-2</v>
      </c>
      <c r="Z21" s="223"/>
    </row>
    <row r="22" spans="1:26" x14ac:dyDescent="0.25">
      <c r="A22" s="140"/>
      <c r="B22" s="375" t="s">
        <v>470</v>
      </c>
      <c r="C22" s="261">
        <v>2097</v>
      </c>
      <c r="D22" s="262">
        <v>2098</v>
      </c>
      <c r="E22" s="142">
        <v>100.04768717215069</v>
      </c>
      <c r="F22" s="262">
        <v>0</v>
      </c>
      <c r="G22" s="142">
        <v>0</v>
      </c>
      <c r="H22" s="262">
        <v>2098</v>
      </c>
      <c r="I22" s="142">
        <v>100</v>
      </c>
      <c r="J22" s="262">
        <v>0</v>
      </c>
      <c r="K22" s="263">
        <v>0</v>
      </c>
      <c r="L22" s="262">
        <v>1908</v>
      </c>
      <c r="M22" s="263">
        <v>90.943755958055291</v>
      </c>
      <c r="N22" s="262">
        <v>1</v>
      </c>
      <c r="O22" s="263">
        <v>4.7664442326024785E-2</v>
      </c>
      <c r="P22" s="262">
        <v>0</v>
      </c>
      <c r="Q22" s="263">
        <v>0</v>
      </c>
      <c r="R22" s="262">
        <v>0</v>
      </c>
      <c r="S22" s="263">
        <v>0</v>
      </c>
      <c r="T22" s="262">
        <v>187</v>
      </c>
      <c r="U22" s="263">
        <v>8.9132507149666349</v>
      </c>
      <c r="V22" s="262"/>
      <c r="W22" s="263">
        <v>0</v>
      </c>
      <c r="X22" s="262">
        <v>2</v>
      </c>
      <c r="Y22" s="264">
        <v>9.532888465204957E-2</v>
      </c>
      <c r="Z22" s="223"/>
    </row>
    <row r="23" spans="1:26" x14ac:dyDescent="0.25">
      <c r="A23" s="143" t="s">
        <v>463</v>
      </c>
      <c r="B23" s="277"/>
      <c r="C23" s="278">
        <v>12006</v>
      </c>
      <c r="D23" s="279">
        <v>12024</v>
      </c>
      <c r="E23" s="280">
        <v>100.14992503748125</v>
      </c>
      <c r="F23" s="279">
        <v>0</v>
      </c>
      <c r="G23" s="280">
        <v>0</v>
      </c>
      <c r="H23" s="279">
        <f>SUM(H17:H22)</f>
        <v>12024</v>
      </c>
      <c r="I23" s="280">
        <v>100</v>
      </c>
      <c r="J23" s="279">
        <v>2</v>
      </c>
      <c r="K23" s="281">
        <v>1.66333998669328E-2</v>
      </c>
      <c r="L23" s="279">
        <v>9689</v>
      </c>
      <c r="M23" s="281">
        <v>80.58050565535595</v>
      </c>
      <c r="N23" s="279">
        <v>18</v>
      </c>
      <c r="O23" s="281">
        <v>0.14970059880239522</v>
      </c>
      <c r="P23" s="279">
        <v>32</v>
      </c>
      <c r="Q23" s="281">
        <v>0.2661343978709248</v>
      </c>
      <c r="R23" s="279">
        <v>753</v>
      </c>
      <c r="S23" s="281">
        <v>6.2624750499001998</v>
      </c>
      <c r="T23" s="279">
        <v>1517</v>
      </c>
      <c r="U23" s="281">
        <v>12.616433799068529</v>
      </c>
      <c r="V23" s="279">
        <v>5</v>
      </c>
      <c r="W23" s="281">
        <v>4.1583499667331998E-2</v>
      </c>
      <c r="X23" s="279">
        <v>8</v>
      </c>
      <c r="Y23" s="282">
        <v>6.65335994677312E-2</v>
      </c>
      <c r="Z23" s="223"/>
    </row>
    <row r="24" spans="1:26" x14ac:dyDescent="0.25">
      <c r="A24" s="140" t="s">
        <v>471</v>
      </c>
      <c r="B24" s="375" t="s">
        <v>472</v>
      </c>
      <c r="C24" s="261">
        <v>2182</v>
      </c>
      <c r="D24" s="262">
        <v>2184</v>
      </c>
      <c r="E24" s="142">
        <v>100.0916590284143</v>
      </c>
      <c r="F24" s="262">
        <v>2</v>
      </c>
      <c r="G24" s="142">
        <v>9.1575091575091569E-2</v>
      </c>
      <c r="H24" s="262">
        <v>2182</v>
      </c>
      <c r="I24" s="142">
        <v>99.908424908424905</v>
      </c>
      <c r="J24" s="262">
        <v>0</v>
      </c>
      <c r="K24" s="263">
        <v>0</v>
      </c>
      <c r="L24" s="262">
        <v>1367</v>
      </c>
      <c r="M24" s="263">
        <v>62.648945921173237</v>
      </c>
      <c r="N24" s="262">
        <v>5</v>
      </c>
      <c r="O24" s="263">
        <v>0.22914757103574701</v>
      </c>
      <c r="P24" s="262">
        <v>8</v>
      </c>
      <c r="Q24" s="263">
        <v>0.36663611365719523</v>
      </c>
      <c r="R24" s="265">
        <v>677</v>
      </c>
      <c r="S24" s="263">
        <v>31.026581118240149</v>
      </c>
      <c r="T24" s="262">
        <v>123</v>
      </c>
      <c r="U24" s="263">
        <v>5.6370302474793768</v>
      </c>
      <c r="V24" s="262">
        <v>1</v>
      </c>
      <c r="W24" s="263">
        <v>4.5829514207149404E-2</v>
      </c>
      <c r="X24" s="262">
        <v>1</v>
      </c>
      <c r="Y24" s="264">
        <v>4.5829514207149404E-2</v>
      </c>
      <c r="Z24" s="223"/>
    </row>
    <row r="25" spans="1:26" x14ac:dyDescent="0.25">
      <c r="A25" s="140"/>
      <c r="B25" s="375" t="s">
        <v>473</v>
      </c>
      <c r="C25" s="261">
        <v>2760</v>
      </c>
      <c r="D25" s="262">
        <v>2760</v>
      </c>
      <c r="E25" s="142">
        <v>100</v>
      </c>
      <c r="F25" s="262">
        <v>0</v>
      </c>
      <c r="G25" s="142">
        <v>0</v>
      </c>
      <c r="H25" s="262">
        <v>2760</v>
      </c>
      <c r="I25" s="142">
        <v>100</v>
      </c>
      <c r="J25" s="262">
        <v>1</v>
      </c>
      <c r="K25" s="263">
        <v>3.6231884057971016E-2</v>
      </c>
      <c r="L25" s="262">
        <v>1820</v>
      </c>
      <c r="M25" s="263">
        <v>65.94202898550725</v>
      </c>
      <c r="N25" s="262">
        <v>4</v>
      </c>
      <c r="O25" s="263">
        <v>0.14492753623188406</v>
      </c>
      <c r="P25" s="262">
        <v>9</v>
      </c>
      <c r="Q25" s="263">
        <v>0.32608695652173914</v>
      </c>
      <c r="R25" s="265">
        <v>790</v>
      </c>
      <c r="S25" s="263">
        <v>28.623188405797102</v>
      </c>
      <c r="T25" s="262">
        <v>134</v>
      </c>
      <c r="U25" s="263">
        <v>4.8550724637681162</v>
      </c>
      <c r="V25" s="262">
        <v>1</v>
      </c>
      <c r="W25" s="263">
        <v>3.6231884057971016E-2</v>
      </c>
      <c r="X25" s="262">
        <v>1</v>
      </c>
      <c r="Y25" s="264">
        <v>3.6231884057971016E-2</v>
      </c>
      <c r="Z25" s="223"/>
    </row>
    <row r="26" spans="1:26" x14ac:dyDescent="0.25">
      <c r="A26" s="140"/>
      <c r="B26" s="375" t="s">
        <v>474</v>
      </c>
      <c r="C26" s="261">
        <v>1081</v>
      </c>
      <c r="D26" s="262">
        <v>1881</v>
      </c>
      <c r="E26" s="142">
        <v>174.00555041628124</v>
      </c>
      <c r="F26" s="262">
        <v>0</v>
      </c>
      <c r="G26" s="142">
        <v>0</v>
      </c>
      <c r="H26" s="262">
        <v>1881</v>
      </c>
      <c r="I26" s="142">
        <v>100</v>
      </c>
      <c r="J26" s="262">
        <v>0</v>
      </c>
      <c r="K26" s="263">
        <v>0</v>
      </c>
      <c r="L26" s="262">
        <v>432</v>
      </c>
      <c r="M26" s="263">
        <v>22.966507177033492</v>
      </c>
      <c r="N26" s="262">
        <v>10</v>
      </c>
      <c r="O26" s="263">
        <v>0.53163211057947901</v>
      </c>
      <c r="P26" s="262">
        <v>5</v>
      </c>
      <c r="Q26" s="263">
        <v>0.26581605528973951</v>
      </c>
      <c r="R26" s="265">
        <v>643</v>
      </c>
      <c r="S26" s="263">
        <v>34.183944710260498</v>
      </c>
      <c r="T26" s="266">
        <v>789</v>
      </c>
      <c r="U26" s="263">
        <v>41.945773524720892</v>
      </c>
      <c r="V26" s="262">
        <v>1</v>
      </c>
      <c r="W26" s="263">
        <v>5.3163211057947905E-2</v>
      </c>
      <c r="X26" s="262">
        <v>1</v>
      </c>
      <c r="Y26" s="264">
        <v>5.3163211057947905E-2</v>
      </c>
      <c r="Z26" s="223"/>
    </row>
    <row r="27" spans="1:26" x14ac:dyDescent="0.25">
      <c r="A27" s="140"/>
      <c r="B27" s="375" t="s">
        <v>475</v>
      </c>
      <c r="C27" s="261">
        <v>2888</v>
      </c>
      <c r="D27" s="262">
        <v>2888</v>
      </c>
      <c r="E27" s="142">
        <v>100</v>
      </c>
      <c r="F27" s="262">
        <v>0</v>
      </c>
      <c r="G27" s="142">
        <v>0</v>
      </c>
      <c r="H27" s="262">
        <v>2888</v>
      </c>
      <c r="I27" s="142">
        <v>100</v>
      </c>
      <c r="J27" s="262">
        <v>1</v>
      </c>
      <c r="K27" s="263">
        <v>3.4626038781163437E-2</v>
      </c>
      <c r="L27" s="262">
        <v>2063</v>
      </c>
      <c r="M27" s="263">
        <v>71.433518005540165</v>
      </c>
      <c r="N27" s="262">
        <v>8</v>
      </c>
      <c r="O27" s="263">
        <v>0.2770083102493075</v>
      </c>
      <c r="P27" s="262">
        <v>5</v>
      </c>
      <c r="Q27" s="263">
        <v>0.17313019390581716</v>
      </c>
      <c r="R27" s="262">
        <v>686</v>
      </c>
      <c r="S27" s="263">
        <v>23.753462603878116</v>
      </c>
      <c r="T27" s="262">
        <v>123</v>
      </c>
      <c r="U27" s="263">
        <v>4.2590027700831028</v>
      </c>
      <c r="V27" s="262">
        <v>1</v>
      </c>
      <c r="W27" s="263">
        <v>3.4626038781163437E-2</v>
      </c>
      <c r="X27" s="262">
        <v>1</v>
      </c>
      <c r="Y27" s="264">
        <v>3.4626038781163437E-2</v>
      </c>
      <c r="Z27" s="223"/>
    </row>
    <row r="28" spans="1:26" x14ac:dyDescent="0.25">
      <c r="A28" s="143" t="s">
        <v>476</v>
      </c>
      <c r="B28" s="277"/>
      <c r="C28" s="278">
        <v>8911</v>
      </c>
      <c r="D28" s="279">
        <v>9713</v>
      </c>
      <c r="E28" s="280">
        <v>109.00011222085064</v>
      </c>
      <c r="F28" s="279">
        <v>2</v>
      </c>
      <c r="G28" s="280">
        <v>2.0590960568310512E-2</v>
      </c>
      <c r="H28" s="279">
        <f>SUM(H24:H27)</f>
        <v>9711</v>
      </c>
      <c r="I28" s="280">
        <v>99.979409039431687</v>
      </c>
      <c r="J28" s="279">
        <v>2</v>
      </c>
      <c r="K28" s="281">
        <v>2.0595201318092882E-2</v>
      </c>
      <c r="L28" s="279">
        <v>5682</v>
      </c>
      <c r="M28" s="281">
        <v>58.510966944701877</v>
      </c>
      <c r="N28" s="279">
        <v>27</v>
      </c>
      <c r="O28" s="281">
        <v>0.27803521779425394</v>
      </c>
      <c r="P28" s="279">
        <v>27</v>
      </c>
      <c r="Q28" s="281">
        <v>0.27803521779425394</v>
      </c>
      <c r="R28" s="279">
        <v>2796</v>
      </c>
      <c r="S28" s="281">
        <v>28.792091442693852</v>
      </c>
      <c r="T28" s="279">
        <v>1169</v>
      </c>
      <c r="U28" s="281">
        <v>12.037895170425291</v>
      </c>
      <c r="V28" s="279">
        <v>4</v>
      </c>
      <c r="W28" s="281">
        <v>4.1190402636185765E-2</v>
      </c>
      <c r="X28" s="279">
        <v>4</v>
      </c>
      <c r="Y28" s="282">
        <v>4.1190402636185765E-2</v>
      </c>
      <c r="Z28" s="223"/>
    </row>
    <row r="29" spans="1:26" x14ac:dyDescent="0.25">
      <c r="A29" s="140" t="s">
        <v>477</v>
      </c>
      <c r="B29" s="375" t="s">
        <v>478</v>
      </c>
      <c r="C29" s="261">
        <v>3174</v>
      </c>
      <c r="D29" s="262">
        <v>3174</v>
      </c>
      <c r="E29" s="142">
        <v>100</v>
      </c>
      <c r="F29" s="262">
        <v>6</v>
      </c>
      <c r="G29" s="142">
        <v>0.1890359168241966</v>
      </c>
      <c r="H29" s="262">
        <v>3168</v>
      </c>
      <c r="I29" s="142">
        <v>99.810964083175804</v>
      </c>
      <c r="J29" s="262"/>
      <c r="K29" s="263">
        <v>0</v>
      </c>
      <c r="L29" s="262">
        <v>2357</v>
      </c>
      <c r="M29" s="263">
        <v>74.400252525252526</v>
      </c>
      <c r="N29" s="262">
        <v>3</v>
      </c>
      <c r="O29" s="263">
        <v>9.4696969696969696E-2</v>
      </c>
      <c r="P29" s="262">
        <v>12</v>
      </c>
      <c r="Q29" s="263">
        <v>0.37878787878787878</v>
      </c>
      <c r="R29" s="262">
        <v>673</v>
      </c>
      <c r="S29" s="263">
        <v>21.243686868686869</v>
      </c>
      <c r="T29" s="262">
        <v>122</v>
      </c>
      <c r="U29" s="263">
        <v>3.8510101010101008</v>
      </c>
      <c r="V29" s="262"/>
      <c r="W29" s="263">
        <v>0</v>
      </c>
      <c r="X29" s="262">
        <v>1</v>
      </c>
      <c r="Y29" s="264">
        <v>3.1565656565656568E-2</v>
      </c>
      <c r="Z29" s="223"/>
    </row>
    <row r="30" spans="1:26" x14ac:dyDescent="0.25">
      <c r="A30" s="140"/>
      <c r="B30" s="375" t="s">
        <v>479</v>
      </c>
      <c r="C30" s="261">
        <v>2495</v>
      </c>
      <c r="D30" s="262">
        <v>2490</v>
      </c>
      <c r="E30" s="142">
        <v>99.799599198396791</v>
      </c>
      <c r="F30" s="262">
        <v>12</v>
      </c>
      <c r="G30" s="142">
        <v>0.48192771084337355</v>
      </c>
      <c r="H30" s="262">
        <v>2478</v>
      </c>
      <c r="I30" s="142">
        <v>99.518072289156621</v>
      </c>
      <c r="J30" s="262">
        <v>0</v>
      </c>
      <c r="K30" s="263">
        <v>0</v>
      </c>
      <c r="L30" s="262">
        <v>1696</v>
      </c>
      <c r="M30" s="263">
        <v>68.442292171105734</v>
      </c>
      <c r="N30" s="262">
        <v>4</v>
      </c>
      <c r="O30" s="263">
        <v>0.16142050040355124</v>
      </c>
      <c r="P30" s="262">
        <v>7</v>
      </c>
      <c r="Q30" s="263">
        <v>0.2824858757062147</v>
      </c>
      <c r="R30" s="262">
        <v>690</v>
      </c>
      <c r="S30" s="263">
        <v>27.845036319612593</v>
      </c>
      <c r="T30" s="262">
        <v>79</v>
      </c>
      <c r="U30" s="263">
        <v>3.1880548829701372</v>
      </c>
      <c r="V30" s="262">
        <v>1</v>
      </c>
      <c r="W30" s="263">
        <v>4.0355125100887811E-2</v>
      </c>
      <c r="X30" s="262">
        <v>1</v>
      </c>
      <c r="Y30" s="264">
        <v>4.0355125100887811E-2</v>
      </c>
      <c r="Z30" s="223"/>
    </row>
    <row r="31" spans="1:26" x14ac:dyDescent="0.25">
      <c r="A31" s="140"/>
      <c r="B31" s="375" t="s">
        <v>480</v>
      </c>
      <c r="C31" s="261">
        <v>2528</v>
      </c>
      <c r="D31" s="262">
        <v>2525</v>
      </c>
      <c r="E31" s="142">
        <v>99.881329113924053</v>
      </c>
      <c r="F31" s="262">
        <v>0</v>
      </c>
      <c r="G31" s="142">
        <v>0</v>
      </c>
      <c r="H31" s="262">
        <v>2525</v>
      </c>
      <c r="I31" s="142">
        <v>100</v>
      </c>
      <c r="J31" s="262">
        <v>0</v>
      </c>
      <c r="K31" s="263">
        <v>0</v>
      </c>
      <c r="L31" s="262">
        <v>1784</v>
      </c>
      <c r="M31" s="263">
        <v>70.653465346534645</v>
      </c>
      <c r="N31" s="262">
        <v>5</v>
      </c>
      <c r="O31" s="263">
        <v>0.19801980198019803</v>
      </c>
      <c r="P31" s="262">
        <v>9</v>
      </c>
      <c r="Q31" s="263">
        <v>0.35643564356435647</v>
      </c>
      <c r="R31" s="262">
        <v>652</v>
      </c>
      <c r="S31" s="263">
        <v>25.821782178217823</v>
      </c>
      <c r="T31" s="262">
        <v>73</v>
      </c>
      <c r="U31" s="263">
        <v>2.8910891089108914</v>
      </c>
      <c r="V31" s="262">
        <v>1</v>
      </c>
      <c r="W31" s="263">
        <v>3.9603960396039604E-2</v>
      </c>
      <c r="X31" s="262">
        <v>1</v>
      </c>
      <c r="Y31" s="264">
        <v>3.9603960396039604E-2</v>
      </c>
      <c r="Z31" s="223"/>
    </row>
    <row r="32" spans="1:26" x14ac:dyDescent="0.25">
      <c r="A32" s="140"/>
      <c r="B32" s="375" t="s">
        <v>481</v>
      </c>
      <c r="C32" s="261">
        <v>2707</v>
      </c>
      <c r="D32" s="262">
        <v>2703</v>
      </c>
      <c r="E32" s="142">
        <v>99.852234946435175</v>
      </c>
      <c r="F32" s="262">
        <v>0</v>
      </c>
      <c r="G32" s="142">
        <v>0</v>
      </c>
      <c r="H32" s="262">
        <v>2703</v>
      </c>
      <c r="I32" s="142">
        <v>100</v>
      </c>
      <c r="J32" s="262">
        <v>0</v>
      </c>
      <c r="K32" s="263">
        <v>0</v>
      </c>
      <c r="L32" s="262">
        <v>1976</v>
      </c>
      <c r="M32" s="263">
        <v>73.1039585645579</v>
      </c>
      <c r="N32" s="262">
        <v>8</v>
      </c>
      <c r="O32" s="263">
        <v>0.29596744358120608</v>
      </c>
      <c r="P32" s="262">
        <v>5</v>
      </c>
      <c r="Q32" s="263">
        <v>0.1849796522382538</v>
      </c>
      <c r="R32" s="262">
        <v>639</v>
      </c>
      <c r="S32" s="263">
        <v>23.640399556048834</v>
      </c>
      <c r="T32" s="262">
        <v>73</v>
      </c>
      <c r="U32" s="263">
        <v>2.7007029226785053</v>
      </c>
      <c r="V32" s="262">
        <v>1</v>
      </c>
      <c r="W32" s="263">
        <v>3.699593044765076E-2</v>
      </c>
      <c r="X32" s="262">
        <v>1</v>
      </c>
      <c r="Y32" s="264">
        <v>3.699593044765076E-2</v>
      </c>
      <c r="Z32" s="223"/>
    </row>
    <row r="33" spans="1:26" x14ac:dyDescent="0.25">
      <c r="A33" s="143" t="s">
        <v>476</v>
      </c>
      <c r="B33" s="277"/>
      <c r="C33" s="278">
        <v>10904</v>
      </c>
      <c r="D33" s="279">
        <v>10892</v>
      </c>
      <c r="E33" s="280">
        <v>99.88994864269992</v>
      </c>
      <c r="F33" s="279">
        <v>18</v>
      </c>
      <c r="G33" s="280">
        <v>0.1652589056188028</v>
      </c>
      <c r="H33" s="279">
        <f>SUM(H29:H32)</f>
        <v>10874</v>
      </c>
      <c r="I33" s="280">
        <v>99.834741094381201</v>
      </c>
      <c r="J33" s="279">
        <v>0</v>
      </c>
      <c r="K33" s="281">
        <v>0</v>
      </c>
      <c r="L33" s="279">
        <v>7813</v>
      </c>
      <c r="M33" s="281">
        <v>71.850285083685861</v>
      </c>
      <c r="N33" s="279">
        <v>20</v>
      </c>
      <c r="O33" s="281">
        <v>0.18392495861688432</v>
      </c>
      <c r="P33" s="279">
        <v>33</v>
      </c>
      <c r="Q33" s="281">
        <v>0.30347618171785912</v>
      </c>
      <c r="R33" s="279">
        <v>2654</v>
      </c>
      <c r="S33" s="281">
        <v>24.406842008460547</v>
      </c>
      <c r="T33" s="279">
        <v>347</v>
      </c>
      <c r="U33" s="281">
        <v>3.1910980320029427</v>
      </c>
      <c r="V33" s="279">
        <v>3</v>
      </c>
      <c r="W33" s="281">
        <v>2.758874379253265E-2</v>
      </c>
      <c r="X33" s="279">
        <v>4</v>
      </c>
      <c r="Y33" s="282">
        <v>3.6784991723376861E-2</v>
      </c>
      <c r="Z33" s="223"/>
    </row>
    <row r="34" spans="1:26" x14ac:dyDescent="0.25">
      <c r="A34" s="140" t="s">
        <v>482</v>
      </c>
      <c r="B34" s="375" t="s">
        <v>483</v>
      </c>
      <c r="C34" s="141">
        <v>5538</v>
      </c>
      <c r="D34" s="262">
        <v>5514</v>
      </c>
      <c r="E34" s="142">
        <v>99.566630552546044</v>
      </c>
      <c r="F34" s="262">
        <v>6</v>
      </c>
      <c r="G34" s="142">
        <v>0.1088139281828074</v>
      </c>
      <c r="H34" s="262">
        <v>5508</v>
      </c>
      <c r="I34" s="142">
        <v>99.891186071817202</v>
      </c>
      <c r="J34" s="262">
        <v>0</v>
      </c>
      <c r="K34" s="263">
        <v>0</v>
      </c>
      <c r="L34" s="262">
        <v>4589</v>
      </c>
      <c r="M34" s="263">
        <v>83.315177923021054</v>
      </c>
      <c r="N34" s="262">
        <v>6</v>
      </c>
      <c r="O34" s="263">
        <v>0.10893246187363835</v>
      </c>
      <c r="P34" s="262">
        <v>4</v>
      </c>
      <c r="Q34" s="263">
        <v>7.2621641249092234E-2</v>
      </c>
      <c r="R34" s="141">
        <v>784</v>
      </c>
      <c r="S34" s="263">
        <v>14.233841684822076</v>
      </c>
      <c r="T34" s="141">
        <v>123</v>
      </c>
      <c r="U34" s="263">
        <v>2.2331154684095864</v>
      </c>
      <c r="V34" s="141">
        <v>1</v>
      </c>
      <c r="W34" s="263">
        <v>1.8155410312273058E-2</v>
      </c>
      <c r="X34" s="262">
        <v>1</v>
      </c>
      <c r="Y34" s="264">
        <v>1.8155410312273058E-2</v>
      </c>
      <c r="Z34" s="223"/>
    </row>
    <row r="35" spans="1:26" x14ac:dyDescent="0.25">
      <c r="A35" s="273"/>
      <c r="B35" s="375" t="s">
        <v>484</v>
      </c>
      <c r="C35" s="141">
        <v>3805</v>
      </c>
      <c r="D35" s="262">
        <v>3807</v>
      </c>
      <c r="E35" s="142">
        <v>100.05256241787121</v>
      </c>
      <c r="F35" s="262">
        <v>137</v>
      </c>
      <c r="G35" s="142">
        <v>3.5986340950879958</v>
      </c>
      <c r="H35" s="262">
        <v>3669</v>
      </c>
      <c r="I35" s="142">
        <v>96.401365904912012</v>
      </c>
      <c r="J35" s="262">
        <v>1</v>
      </c>
      <c r="K35" s="263">
        <v>2.7247956403269755E-2</v>
      </c>
      <c r="L35" s="262">
        <v>2745</v>
      </c>
      <c r="M35" s="263">
        <v>74.795640326975473</v>
      </c>
      <c r="N35" s="262"/>
      <c r="O35" s="263">
        <v>0</v>
      </c>
      <c r="P35" s="262">
        <v>7</v>
      </c>
      <c r="Q35" s="263">
        <v>0.19073569482288827</v>
      </c>
      <c r="R35" s="267">
        <v>792</v>
      </c>
      <c r="S35" s="263">
        <v>21.580381471389646</v>
      </c>
      <c r="T35" s="141">
        <v>121</v>
      </c>
      <c r="U35" s="263">
        <v>3.2970027247956404</v>
      </c>
      <c r="V35" s="141">
        <v>2</v>
      </c>
      <c r="W35" s="263">
        <v>5.4495912806539509E-2</v>
      </c>
      <c r="X35" s="262">
        <v>1</v>
      </c>
      <c r="Y35" s="264">
        <v>2.7247956403269755E-2</v>
      </c>
      <c r="Z35" s="223"/>
    </row>
    <row r="36" spans="1:26" x14ac:dyDescent="0.25">
      <c r="A36" s="140"/>
      <c r="B36" s="375" t="s">
        <v>485</v>
      </c>
      <c r="C36" s="141">
        <v>6389</v>
      </c>
      <c r="D36" s="262">
        <v>6327</v>
      </c>
      <c r="E36" s="142">
        <v>99.029582094224438</v>
      </c>
      <c r="F36" s="262">
        <v>367</v>
      </c>
      <c r="G36" s="142">
        <v>5.8005373794847479</v>
      </c>
      <c r="H36" s="262">
        <v>5960</v>
      </c>
      <c r="I36" s="142">
        <v>94.199462620515249</v>
      </c>
      <c r="J36" s="262"/>
      <c r="K36" s="263">
        <v>0</v>
      </c>
      <c r="L36" s="262">
        <v>4879</v>
      </c>
      <c r="M36" s="263">
        <v>81.862416107382558</v>
      </c>
      <c r="N36" s="262">
        <v>9</v>
      </c>
      <c r="O36" s="263">
        <v>0.15100671140939598</v>
      </c>
      <c r="P36" s="262">
        <v>10</v>
      </c>
      <c r="Q36" s="263">
        <v>0.16778523489932887</v>
      </c>
      <c r="R36" s="141">
        <v>922</v>
      </c>
      <c r="S36" s="263">
        <v>15.469798657718121</v>
      </c>
      <c r="T36" s="141">
        <v>139</v>
      </c>
      <c r="U36" s="263">
        <v>2.3322147651006713</v>
      </c>
      <c r="V36" s="141"/>
      <c r="W36" s="263">
        <v>0</v>
      </c>
      <c r="X36" s="262">
        <v>1</v>
      </c>
      <c r="Y36" s="264">
        <v>1.6778523489932886E-2</v>
      </c>
      <c r="Z36" s="223"/>
    </row>
    <row r="37" spans="1:26" x14ac:dyDescent="0.25">
      <c r="A37" s="140"/>
      <c r="B37" s="375" t="s">
        <v>486</v>
      </c>
      <c r="C37" s="141">
        <v>3261</v>
      </c>
      <c r="D37" s="262">
        <v>3241</v>
      </c>
      <c r="E37" s="142">
        <v>99.386691199018713</v>
      </c>
      <c r="F37" s="262">
        <v>12</v>
      </c>
      <c r="G37" s="142">
        <v>0.37025609379821045</v>
      </c>
      <c r="H37" s="262">
        <v>3229</v>
      </c>
      <c r="I37" s="142">
        <v>99.629743906201782</v>
      </c>
      <c r="J37" s="262">
        <v>1</v>
      </c>
      <c r="K37" s="263">
        <v>3.0969340353050479E-2</v>
      </c>
      <c r="L37" s="262">
        <v>2482</v>
      </c>
      <c r="M37" s="263">
        <v>76.865902756271282</v>
      </c>
      <c r="N37" s="262">
        <v>5</v>
      </c>
      <c r="O37" s="263">
        <v>0.15484670176525239</v>
      </c>
      <c r="P37" s="262">
        <v>12</v>
      </c>
      <c r="Q37" s="263">
        <v>0.37163208423660576</v>
      </c>
      <c r="R37" s="141">
        <v>603</v>
      </c>
      <c r="S37" s="263">
        <v>18.674512232889441</v>
      </c>
      <c r="T37" s="141">
        <v>124</v>
      </c>
      <c r="U37" s="263">
        <v>3.8401982037782596</v>
      </c>
      <c r="V37" s="141"/>
      <c r="W37" s="263">
        <v>0</v>
      </c>
      <c r="X37" s="262">
        <v>2</v>
      </c>
      <c r="Y37" s="264">
        <v>6.1938680706100958E-2</v>
      </c>
      <c r="Z37" s="223"/>
    </row>
    <row r="38" spans="1:26" x14ac:dyDescent="0.25">
      <c r="A38" s="140"/>
      <c r="B38" s="375" t="s">
        <v>487</v>
      </c>
      <c r="C38" s="268">
        <v>3377</v>
      </c>
      <c r="D38" s="269">
        <v>3357</v>
      </c>
      <c r="E38" s="142">
        <v>99.407758365413088</v>
      </c>
      <c r="F38" s="262">
        <v>132</v>
      </c>
      <c r="G38" s="142">
        <v>3.9320822162645221</v>
      </c>
      <c r="H38" s="262">
        <v>3225</v>
      </c>
      <c r="I38" s="142">
        <v>96.067917783735481</v>
      </c>
      <c r="J38" s="262"/>
      <c r="K38" s="263">
        <v>0</v>
      </c>
      <c r="L38" s="262">
        <v>2242</v>
      </c>
      <c r="M38" s="263">
        <v>69.519379844961236</v>
      </c>
      <c r="N38" s="262">
        <v>4</v>
      </c>
      <c r="O38" s="263">
        <v>0.124031007751938</v>
      </c>
      <c r="P38" s="266">
        <v>2</v>
      </c>
      <c r="Q38" s="263">
        <v>6.2015503875968998E-2</v>
      </c>
      <c r="R38" s="141">
        <v>833</v>
      </c>
      <c r="S38" s="263">
        <v>25.829457364341085</v>
      </c>
      <c r="T38" s="141">
        <v>143</v>
      </c>
      <c r="U38" s="263">
        <v>4.4341085271317828</v>
      </c>
      <c r="V38" s="141"/>
      <c r="W38" s="263">
        <v>0</v>
      </c>
      <c r="X38" s="262">
        <v>1</v>
      </c>
      <c r="Y38" s="264">
        <v>3.1007751937984499E-2</v>
      </c>
      <c r="Z38" s="223"/>
    </row>
    <row r="39" spans="1:26" x14ac:dyDescent="0.25">
      <c r="A39" s="143" t="s">
        <v>488</v>
      </c>
      <c r="B39" s="277"/>
      <c r="C39" s="283">
        <v>22370</v>
      </c>
      <c r="D39" s="279">
        <v>22246</v>
      </c>
      <c r="E39" s="280">
        <v>99.445686186857401</v>
      </c>
      <c r="F39" s="279">
        <v>654</v>
      </c>
      <c r="G39" s="280">
        <v>2.9398543558392518</v>
      </c>
      <c r="H39" s="279">
        <f>SUM(H34:H38)</f>
        <v>21591</v>
      </c>
      <c r="I39" s="280">
        <v>97.060145644160741</v>
      </c>
      <c r="J39" s="279">
        <v>2</v>
      </c>
      <c r="K39" s="281">
        <v>9.262689885142646E-3</v>
      </c>
      <c r="L39" s="279">
        <v>16937</v>
      </c>
      <c r="M39" s="281">
        <v>78.441089292330489</v>
      </c>
      <c r="N39" s="279">
        <v>24</v>
      </c>
      <c r="O39" s="281">
        <v>0.11115227862171174</v>
      </c>
      <c r="P39" s="279">
        <v>35</v>
      </c>
      <c r="Q39" s="281">
        <v>0.16209707298999629</v>
      </c>
      <c r="R39" s="279">
        <v>3934</v>
      </c>
      <c r="S39" s="281">
        <v>18.219711004075585</v>
      </c>
      <c r="T39" s="279">
        <v>650</v>
      </c>
      <c r="U39" s="281">
        <v>3.0103742126713597</v>
      </c>
      <c r="V39" s="279">
        <v>3</v>
      </c>
      <c r="W39" s="281">
        <v>1.3894034827713968E-2</v>
      </c>
      <c r="X39" s="279">
        <v>6</v>
      </c>
      <c r="Y39" s="282">
        <v>2.7788069655427936E-2</v>
      </c>
      <c r="Z39" s="223"/>
    </row>
    <row r="40" spans="1:26" x14ac:dyDescent="0.25">
      <c r="A40" s="140" t="s">
        <v>489</v>
      </c>
      <c r="B40" s="375" t="s">
        <v>490</v>
      </c>
      <c r="C40" s="141">
        <v>3905</v>
      </c>
      <c r="D40" s="262">
        <v>3853</v>
      </c>
      <c r="E40" s="142">
        <v>98.668373879641479</v>
      </c>
      <c r="F40" s="262">
        <v>15</v>
      </c>
      <c r="G40" s="142">
        <v>0.38930703348040491</v>
      </c>
      <c r="H40" s="262">
        <v>3838</v>
      </c>
      <c r="I40" s="142">
        <v>99.610692966519593</v>
      </c>
      <c r="J40" s="262">
        <v>1</v>
      </c>
      <c r="K40" s="263">
        <v>2.6055237102657631E-2</v>
      </c>
      <c r="L40" s="262">
        <v>3288</v>
      </c>
      <c r="M40" s="263">
        <v>85.6696195935383</v>
      </c>
      <c r="N40" s="262">
        <v>5</v>
      </c>
      <c r="O40" s="263">
        <v>0.13027618551328818</v>
      </c>
      <c r="P40" s="262">
        <v>9</v>
      </c>
      <c r="Q40" s="263">
        <v>0.23449713392391872</v>
      </c>
      <c r="R40" s="141">
        <v>340</v>
      </c>
      <c r="S40" s="263">
        <v>8.8587806149035959</v>
      </c>
      <c r="T40" s="141">
        <v>193</v>
      </c>
      <c r="U40" s="263">
        <v>5.0286607608129232</v>
      </c>
      <c r="V40" s="141">
        <v>1</v>
      </c>
      <c r="W40" s="263">
        <v>2.6055237102657631E-2</v>
      </c>
      <c r="X40" s="262">
        <v>1</v>
      </c>
      <c r="Y40" s="264">
        <v>2.6055237102657631E-2</v>
      </c>
      <c r="Z40" s="223"/>
    </row>
    <row r="41" spans="1:26" x14ac:dyDescent="0.25">
      <c r="A41" s="140"/>
      <c r="B41" s="375" t="s">
        <v>491</v>
      </c>
      <c r="C41" s="141">
        <v>2135</v>
      </c>
      <c r="D41" s="262">
        <v>2136</v>
      </c>
      <c r="E41" s="142">
        <v>100.04683840749415</v>
      </c>
      <c r="F41" s="262">
        <v>0</v>
      </c>
      <c r="G41" s="142">
        <v>0</v>
      </c>
      <c r="H41" s="262">
        <v>2136</v>
      </c>
      <c r="I41" s="142">
        <v>100</v>
      </c>
      <c r="J41" s="262">
        <v>0</v>
      </c>
      <c r="K41" s="263">
        <v>0</v>
      </c>
      <c r="L41" s="262">
        <v>1647</v>
      </c>
      <c r="M41" s="263">
        <v>77.106741573033716</v>
      </c>
      <c r="N41" s="262">
        <v>2</v>
      </c>
      <c r="O41" s="263">
        <v>9.3632958801498134E-2</v>
      </c>
      <c r="P41" s="262">
        <v>7</v>
      </c>
      <c r="Q41" s="263">
        <v>0.32771535580524347</v>
      </c>
      <c r="R41" s="141">
        <v>286</v>
      </c>
      <c r="S41" s="263">
        <v>13.389513108614231</v>
      </c>
      <c r="T41" s="141">
        <v>193</v>
      </c>
      <c r="U41" s="263">
        <v>9.035580524344569</v>
      </c>
      <c r="V41" s="141"/>
      <c r="W41" s="263">
        <v>0</v>
      </c>
      <c r="X41" s="262">
        <v>1</v>
      </c>
      <c r="Y41" s="264">
        <v>4.6816479400749067E-2</v>
      </c>
      <c r="Z41" s="223"/>
    </row>
    <row r="42" spans="1:26" x14ac:dyDescent="0.25">
      <c r="A42" s="140"/>
      <c r="B42" s="375" t="s">
        <v>492</v>
      </c>
      <c r="C42" s="141">
        <v>3170</v>
      </c>
      <c r="D42" s="262">
        <v>3067</v>
      </c>
      <c r="E42" s="142">
        <v>96.750788643533127</v>
      </c>
      <c r="F42" s="262">
        <v>0</v>
      </c>
      <c r="G42" s="142">
        <v>0</v>
      </c>
      <c r="H42" s="262">
        <v>3067</v>
      </c>
      <c r="I42" s="142">
        <v>100</v>
      </c>
      <c r="J42" s="262">
        <v>1</v>
      </c>
      <c r="K42" s="263">
        <v>3.2605151613955004E-2</v>
      </c>
      <c r="L42" s="262">
        <v>2593</v>
      </c>
      <c r="M42" s="263">
        <v>84.545158134985329</v>
      </c>
      <c r="N42" s="262">
        <v>7</v>
      </c>
      <c r="O42" s="263">
        <v>0.22823606129768503</v>
      </c>
      <c r="P42" s="262">
        <v>13</v>
      </c>
      <c r="Q42" s="263">
        <v>0.42386697098141507</v>
      </c>
      <c r="R42" s="267">
        <v>276</v>
      </c>
      <c r="S42" s="263">
        <v>8.9990218454515816</v>
      </c>
      <c r="T42" s="141">
        <v>176</v>
      </c>
      <c r="U42" s="263">
        <v>5.7385066840560803</v>
      </c>
      <c r="V42" s="141"/>
      <c r="W42" s="263">
        <v>0</v>
      </c>
      <c r="X42" s="262">
        <v>1</v>
      </c>
      <c r="Y42" s="264">
        <v>3.2605151613955004E-2</v>
      </c>
      <c r="Z42" s="223"/>
    </row>
    <row r="43" spans="1:26" x14ac:dyDescent="0.25">
      <c r="A43" s="140"/>
      <c r="B43" s="375" t="s">
        <v>493</v>
      </c>
      <c r="C43" s="141">
        <v>3024</v>
      </c>
      <c r="D43" s="262">
        <v>3011</v>
      </c>
      <c r="E43" s="142">
        <v>99.570105820105823</v>
      </c>
      <c r="F43" s="262">
        <v>6</v>
      </c>
      <c r="G43" s="142">
        <v>0.19926934573231483</v>
      </c>
      <c r="H43" s="262">
        <v>3005</v>
      </c>
      <c r="I43" s="142">
        <v>99.800730654267682</v>
      </c>
      <c r="J43" s="262">
        <v>1</v>
      </c>
      <c r="K43" s="263">
        <v>3.3277870216306155E-2</v>
      </c>
      <c r="L43" s="262">
        <v>2513</v>
      </c>
      <c r="M43" s="263">
        <v>83.627287853577371</v>
      </c>
      <c r="N43" s="262">
        <v>4</v>
      </c>
      <c r="O43" s="263">
        <v>0.13311148086522462</v>
      </c>
      <c r="P43" s="262">
        <v>0</v>
      </c>
      <c r="Q43" s="263">
        <v>0</v>
      </c>
      <c r="R43" s="267">
        <v>395</v>
      </c>
      <c r="S43" s="263">
        <v>13.144758735440931</v>
      </c>
      <c r="T43" s="141">
        <v>91</v>
      </c>
      <c r="U43" s="263">
        <v>3.0282861896838602</v>
      </c>
      <c r="V43" s="141"/>
      <c r="W43" s="263">
        <v>0</v>
      </c>
      <c r="X43" s="262">
        <v>1</v>
      </c>
      <c r="Y43" s="264">
        <v>3.3277870216306155E-2</v>
      </c>
      <c r="Z43" s="223"/>
    </row>
    <row r="44" spans="1:26" x14ac:dyDescent="0.25">
      <c r="A44" s="140"/>
      <c r="B44" s="375" t="s">
        <v>494</v>
      </c>
      <c r="C44" s="141">
        <v>4102</v>
      </c>
      <c r="D44" s="262">
        <v>4067</v>
      </c>
      <c r="E44" s="142">
        <v>99.14675767918088</v>
      </c>
      <c r="F44" s="262">
        <v>25</v>
      </c>
      <c r="G44" s="142">
        <v>0.61470371281042535</v>
      </c>
      <c r="H44" s="262">
        <v>4042</v>
      </c>
      <c r="I44" s="142">
        <v>99.385296287189576</v>
      </c>
      <c r="J44" s="262">
        <v>0</v>
      </c>
      <c r="K44" s="263">
        <v>0</v>
      </c>
      <c r="L44" s="262">
        <v>3175</v>
      </c>
      <c r="M44" s="263">
        <v>78.550222662048483</v>
      </c>
      <c r="N44" s="262">
        <v>9</v>
      </c>
      <c r="O44" s="263">
        <v>0.22266204849084609</v>
      </c>
      <c r="P44" s="262">
        <v>15</v>
      </c>
      <c r="Q44" s="263">
        <v>0.37110341415141018</v>
      </c>
      <c r="R44" s="267">
        <v>750</v>
      </c>
      <c r="S44" s="263">
        <v>18.555170707570507</v>
      </c>
      <c r="T44" s="141">
        <v>92</v>
      </c>
      <c r="U44" s="263">
        <v>2.2761009401286492</v>
      </c>
      <c r="V44" s="141"/>
      <c r="W44" s="263">
        <v>0</v>
      </c>
      <c r="X44" s="262">
        <v>1</v>
      </c>
      <c r="Y44" s="264">
        <v>2.4740227610094014E-2</v>
      </c>
      <c r="Z44" s="223"/>
    </row>
    <row r="45" spans="1:26" x14ac:dyDescent="0.25">
      <c r="A45" s="140"/>
      <c r="B45" s="375" t="s">
        <v>495</v>
      </c>
      <c r="C45" s="141">
        <v>3929</v>
      </c>
      <c r="D45" s="262">
        <v>3929</v>
      </c>
      <c r="E45" s="142">
        <v>100</v>
      </c>
      <c r="F45" s="262">
        <v>0</v>
      </c>
      <c r="G45" s="142">
        <v>0</v>
      </c>
      <c r="H45" s="262">
        <v>3929</v>
      </c>
      <c r="I45" s="142">
        <v>100</v>
      </c>
      <c r="J45" s="262">
        <v>0</v>
      </c>
      <c r="K45" s="263">
        <v>0</v>
      </c>
      <c r="L45" s="262">
        <v>3438</v>
      </c>
      <c r="M45" s="263">
        <v>87.503181471112242</v>
      </c>
      <c r="N45" s="262">
        <v>5</v>
      </c>
      <c r="O45" s="263">
        <v>0.12725884448969205</v>
      </c>
      <c r="P45" s="262">
        <v>6</v>
      </c>
      <c r="Q45" s="263">
        <v>0.15271061338763045</v>
      </c>
      <c r="R45" s="267">
        <v>388</v>
      </c>
      <c r="S45" s="263">
        <v>9.8752863324001012</v>
      </c>
      <c r="T45" s="141">
        <v>91</v>
      </c>
      <c r="U45" s="263">
        <v>2.3161109697123949</v>
      </c>
      <c r="V45" s="141"/>
      <c r="W45" s="263">
        <v>0</v>
      </c>
      <c r="X45" s="262">
        <v>1</v>
      </c>
      <c r="Y45" s="264">
        <v>2.5451768897938407E-2</v>
      </c>
      <c r="Z45" s="223"/>
    </row>
    <row r="46" spans="1:26" x14ac:dyDescent="0.25">
      <c r="A46" s="143" t="s">
        <v>488</v>
      </c>
      <c r="B46" s="277"/>
      <c r="C46" s="283">
        <v>20265</v>
      </c>
      <c r="D46" s="279">
        <v>20063</v>
      </c>
      <c r="E46" s="280">
        <v>99.003207500616824</v>
      </c>
      <c r="F46" s="279">
        <v>46</v>
      </c>
      <c r="G46" s="280">
        <v>0.22927777500872251</v>
      </c>
      <c r="H46" s="279">
        <f>SUM(H40:H45)</f>
        <v>20017</v>
      </c>
      <c r="I46" s="280">
        <v>99.770722224991289</v>
      </c>
      <c r="J46" s="279">
        <v>3</v>
      </c>
      <c r="K46" s="281">
        <v>1.4987260828295948E-2</v>
      </c>
      <c r="L46" s="279">
        <v>16654</v>
      </c>
      <c r="M46" s="281">
        <v>83.199280611480248</v>
      </c>
      <c r="N46" s="279">
        <v>32</v>
      </c>
      <c r="O46" s="281">
        <v>0.15986411550182344</v>
      </c>
      <c r="P46" s="279">
        <v>50</v>
      </c>
      <c r="Q46" s="281">
        <v>0.24978768047159913</v>
      </c>
      <c r="R46" s="279">
        <v>2435</v>
      </c>
      <c r="S46" s="281">
        <v>12.164660038966877</v>
      </c>
      <c r="T46" s="279">
        <v>836</v>
      </c>
      <c r="U46" s="281">
        <v>4.1764500174851378</v>
      </c>
      <c r="V46" s="279">
        <v>1</v>
      </c>
      <c r="W46" s="281">
        <v>4.9957536094319827E-3</v>
      </c>
      <c r="X46" s="279">
        <v>6</v>
      </c>
      <c r="Y46" s="282">
        <v>2.9974521656591896E-2</v>
      </c>
      <c r="Z46" s="223"/>
    </row>
    <row r="47" spans="1:26" x14ac:dyDescent="0.25">
      <c r="A47" s="140" t="s">
        <v>496</v>
      </c>
      <c r="B47" s="375" t="s">
        <v>497</v>
      </c>
      <c r="C47" s="141">
        <v>3355</v>
      </c>
      <c r="D47" s="262">
        <v>3358</v>
      </c>
      <c r="E47" s="142">
        <v>100.08941877794338</v>
      </c>
      <c r="F47" s="262">
        <v>0</v>
      </c>
      <c r="G47" s="142">
        <v>0</v>
      </c>
      <c r="H47" s="262">
        <v>3358</v>
      </c>
      <c r="I47" s="142">
        <v>100</v>
      </c>
      <c r="J47" s="262">
        <v>0</v>
      </c>
      <c r="K47" s="263">
        <v>0</v>
      </c>
      <c r="L47" s="262">
        <v>2121</v>
      </c>
      <c r="M47" s="263">
        <v>63.162596783799884</v>
      </c>
      <c r="N47" s="262">
        <v>14</v>
      </c>
      <c r="O47" s="263">
        <v>0.41691483025610482</v>
      </c>
      <c r="P47" s="262">
        <v>9</v>
      </c>
      <c r="Q47" s="263">
        <v>0.26801667659321021</v>
      </c>
      <c r="R47" s="141">
        <v>872</v>
      </c>
      <c r="S47" s="263">
        <v>25.967837998808811</v>
      </c>
      <c r="T47" s="141">
        <v>340</v>
      </c>
      <c r="U47" s="263">
        <v>10.125074449076832</v>
      </c>
      <c r="V47" s="141">
        <v>1</v>
      </c>
      <c r="W47" s="263">
        <v>2.9779630732578919E-2</v>
      </c>
      <c r="X47" s="262">
        <v>1</v>
      </c>
      <c r="Y47" s="264">
        <v>2.9779630732578919E-2</v>
      </c>
      <c r="Z47" s="223"/>
    </row>
    <row r="48" spans="1:26" x14ac:dyDescent="0.25">
      <c r="A48" s="140"/>
      <c r="B48" s="375" t="s">
        <v>498</v>
      </c>
      <c r="C48" s="141">
        <v>2949</v>
      </c>
      <c r="D48" s="262">
        <v>2955</v>
      </c>
      <c r="E48" s="142">
        <v>100.20345879959309</v>
      </c>
      <c r="F48" s="262">
        <v>0</v>
      </c>
      <c r="G48" s="142">
        <v>0</v>
      </c>
      <c r="H48" s="262">
        <v>2955</v>
      </c>
      <c r="I48" s="142">
        <v>100</v>
      </c>
      <c r="J48" s="262">
        <v>2</v>
      </c>
      <c r="K48" s="263">
        <v>6.7681895093062605E-2</v>
      </c>
      <c r="L48" s="262">
        <v>2029</v>
      </c>
      <c r="M48" s="263">
        <v>68.663282571912006</v>
      </c>
      <c r="N48" s="262">
        <v>13</v>
      </c>
      <c r="O48" s="263">
        <v>0.43993231810490691</v>
      </c>
      <c r="P48" s="262">
        <v>6</v>
      </c>
      <c r="Q48" s="263">
        <v>0.20304568527918782</v>
      </c>
      <c r="R48" s="141">
        <v>761</v>
      </c>
      <c r="S48" s="263">
        <v>25.752961082910318</v>
      </c>
      <c r="T48" s="141">
        <v>143</v>
      </c>
      <c r="U48" s="263">
        <v>4.8392554991539765</v>
      </c>
      <c r="V48" s="141"/>
      <c r="W48" s="263">
        <v>0</v>
      </c>
      <c r="X48" s="262">
        <v>1</v>
      </c>
      <c r="Y48" s="264">
        <v>3.3840947546531303E-2</v>
      </c>
      <c r="Z48" s="223"/>
    </row>
    <row r="49" spans="1:26" x14ac:dyDescent="0.25">
      <c r="A49" s="140"/>
      <c r="B49" s="375" t="s">
        <v>499</v>
      </c>
      <c r="C49" s="141">
        <v>2579</v>
      </c>
      <c r="D49" s="262">
        <v>2586</v>
      </c>
      <c r="E49" s="142">
        <v>100.27142303218301</v>
      </c>
      <c r="F49" s="262">
        <v>0</v>
      </c>
      <c r="G49" s="142">
        <v>0</v>
      </c>
      <c r="H49" s="262">
        <v>2586</v>
      </c>
      <c r="I49" s="142">
        <v>100</v>
      </c>
      <c r="J49" s="262">
        <v>0</v>
      </c>
      <c r="K49" s="263">
        <v>0</v>
      </c>
      <c r="L49" s="262">
        <v>2170</v>
      </c>
      <c r="M49" s="263">
        <v>83.913379737045631</v>
      </c>
      <c r="N49" s="262">
        <v>10</v>
      </c>
      <c r="O49" s="263">
        <v>0.38669760247486468</v>
      </c>
      <c r="P49" s="262">
        <v>8</v>
      </c>
      <c r="Q49" s="263">
        <v>0.30935808197989173</v>
      </c>
      <c r="R49" s="141">
        <v>354</v>
      </c>
      <c r="S49" s="263">
        <v>13.68909512761021</v>
      </c>
      <c r="T49" s="141">
        <v>43</v>
      </c>
      <c r="U49" s="263">
        <v>1.6627996906419182</v>
      </c>
      <c r="V49" s="141"/>
      <c r="W49" s="263">
        <v>0</v>
      </c>
      <c r="X49" s="262">
        <v>1</v>
      </c>
      <c r="Y49" s="264">
        <v>3.8669760247486466E-2</v>
      </c>
      <c r="Z49" s="223"/>
    </row>
    <row r="50" spans="1:26" x14ac:dyDescent="0.25">
      <c r="A50" s="143" t="s">
        <v>488</v>
      </c>
      <c r="B50" s="277"/>
      <c r="C50" s="283">
        <v>8883</v>
      </c>
      <c r="D50" s="279">
        <v>8899</v>
      </c>
      <c r="E50" s="280">
        <v>100.1801193290555</v>
      </c>
      <c r="F50" s="279">
        <v>0</v>
      </c>
      <c r="G50" s="280">
        <v>0</v>
      </c>
      <c r="H50" s="279">
        <f>SUM(H47:H49)</f>
        <v>8899</v>
      </c>
      <c r="I50" s="280">
        <v>100</v>
      </c>
      <c r="J50" s="279">
        <v>2</v>
      </c>
      <c r="K50" s="281">
        <v>2.2474435329812338E-2</v>
      </c>
      <c r="L50" s="279">
        <v>6320</v>
      </c>
      <c r="M50" s="281">
        <v>71.019215642206987</v>
      </c>
      <c r="N50" s="279">
        <v>37</v>
      </c>
      <c r="O50" s="281">
        <v>0.41577705360152822</v>
      </c>
      <c r="P50" s="279">
        <v>23</v>
      </c>
      <c r="Q50" s="281">
        <v>0.25845600629284193</v>
      </c>
      <c r="R50" s="279">
        <v>1987</v>
      </c>
      <c r="S50" s="281">
        <v>22.328351500168559</v>
      </c>
      <c r="T50" s="279">
        <v>526</v>
      </c>
      <c r="U50" s="281">
        <v>5.9107764917406449</v>
      </c>
      <c r="V50" s="279">
        <v>1</v>
      </c>
      <c r="W50" s="281">
        <v>1.1237217664906169E-2</v>
      </c>
      <c r="X50" s="279">
        <v>3</v>
      </c>
      <c r="Y50" s="282">
        <v>3.3711652994718511E-2</v>
      </c>
      <c r="Z50" s="223"/>
    </row>
    <row r="51" spans="1:26" x14ac:dyDescent="0.25">
      <c r="A51" s="273" t="s">
        <v>500</v>
      </c>
      <c r="B51" s="376" t="s">
        <v>501</v>
      </c>
      <c r="C51" s="270">
        <v>3929</v>
      </c>
      <c r="D51" s="271">
        <v>3929</v>
      </c>
      <c r="E51" s="142">
        <v>100</v>
      </c>
      <c r="F51" s="262">
        <v>255</v>
      </c>
      <c r="G51" s="142">
        <v>6.4902010689742937</v>
      </c>
      <c r="H51" s="271">
        <v>3674</v>
      </c>
      <c r="I51" s="142">
        <v>93.509798931025713</v>
      </c>
      <c r="J51" s="271">
        <v>0</v>
      </c>
      <c r="K51" s="263">
        <v>0</v>
      </c>
      <c r="L51" s="271">
        <v>2683</v>
      </c>
      <c r="M51" s="263">
        <v>73.026673924877514</v>
      </c>
      <c r="N51" s="271">
        <v>7</v>
      </c>
      <c r="O51" s="263">
        <v>0.19052803483941208</v>
      </c>
      <c r="P51" s="271">
        <v>8</v>
      </c>
      <c r="Q51" s="263">
        <v>0.21774632553075668</v>
      </c>
      <c r="R51" s="270">
        <v>762</v>
      </c>
      <c r="S51" s="263">
        <v>20.740337506804572</v>
      </c>
      <c r="T51" s="270">
        <v>213</v>
      </c>
      <c r="U51" s="263">
        <v>5.7974959172563967</v>
      </c>
      <c r="V51" s="270"/>
      <c r="W51" s="263">
        <v>0</v>
      </c>
      <c r="X51" s="271">
        <v>1</v>
      </c>
      <c r="Y51" s="264">
        <v>2.7218290691344585E-2</v>
      </c>
      <c r="Z51" s="223"/>
    </row>
    <row r="52" spans="1:26" x14ac:dyDescent="0.25">
      <c r="A52" s="273"/>
      <c r="B52" s="375" t="s">
        <v>502</v>
      </c>
      <c r="C52" s="141">
        <v>4113</v>
      </c>
      <c r="D52" s="262">
        <v>4113</v>
      </c>
      <c r="E52" s="142">
        <v>100</v>
      </c>
      <c r="F52" s="262">
        <v>223</v>
      </c>
      <c r="G52" s="142">
        <v>5.4218332117675665</v>
      </c>
      <c r="H52" s="262">
        <v>3890</v>
      </c>
      <c r="I52" s="142">
        <v>94.578166788232437</v>
      </c>
      <c r="J52" s="262">
        <v>1</v>
      </c>
      <c r="K52" s="263">
        <v>2.5706940874035987E-2</v>
      </c>
      <c r="L52" s="262">
        <v>2829</v>
      </c>
      <c r="M52" s="263">
        <v>72.724935732647808</v>
      </c>
      <c r="N52" s="262">
        <v>5</v>
      </c>
      <c r="O52" s="263">
        <v>0.12853470437017994</v>
      </c>
      <c r="P52" s="262">
        <v>6</v>
      </c>
      <c r="Q52" s="263">
        <v>0.15424164524421594</v>
      </c>
      <c r="R52" s="141">
        <v>839</v>
      </c>
      <c r="S52" s="263">
        <v>21.568123393316196</v>
      </c>
      <c r="T52" s="141">
        <v>210</v>
      </c>
      <c r="U52" s="263">
        <v>5.3984575835475574</v>
      </c>
      <c r="V52" s="141"/>
      <c r="W52" s="263">
        <v>0</v>
      </c>
      <c r="X52" s="262">
        <v>0</v>
      </c>
      <c r="Y52" s="264">
        <v>0</v>
      </c>
      <c r="Z52" s="223"/>
    </row>
    <row r="53" spans="1:26" x14ac:dyDescent="0.25">
      <c r="A53" s="273"/>
      <c r="B53" s="375" t="s">
        <v>503</v>
      </c>
      <c r="C53" s="141">
        <v>4462</v>
      </c>
      <c r="D53" s="262">
        <v>4462</v>
      </c>
      <c r="E53" s="142">
        <v>100</v>
      </c>
      <c r="F53" s="262">
        <v>150</v>
      </c>
      <c r="G53" s="142">
        <v>3.3617212012550426</v>
      </c>
      <c r="H53" s="262">
        <v>4312</v>
      </c>
      <c r="I53" s="142">
        <v>96.638278798744963</v>
      </c>
      <c r="J53" s="262">
        <v>0</v>
      </c>
      <c r="K53" s="263">
        <v>0</v>
      </c>
      <c r="L53" s="262">
        <v>3386</v>
      </c>
      <c r="M53" s="263">
        <v>78.525046382189231</v>
      </c>
      <c r="N53" s="262">
        <v>2</v>
      </c>
      <c r="O53" s="263">
        <v>4.63821892393321E-2</v>
      </c>
      <c r="P53" s="262">
        <v>4</v>
      </c>
      <c r="Q53" s="263">
        <v>9.27643784786642E-2</v>
      </c>
      <c r="R53" s="141">
        <v>692</v>
      </c>
      <c r="S53" s="263">
        <v>16.048237476808904</v>
      </c>
      <c r="T53" s="141">
        <v>226</v>
      </c>
      <c r="U53" s="263">
        <v>5.2411873840445269</v>
      </c>
      <c r="V53" s="141">
        <v>1</v>
      </c>
      <c r="W53" s="263">
        <v>2.319109461966605E-2</v>
      </c>
      <c r="X53" s="262">
        <v>1</v>
      </c>
      <c r="Y53" s="264">
        <v>2.319109461966605E-2</v>
      </c>
      <c r="Z53" s="223"/>
    </row>
    <row r="54" spans="1:26" x14ac:dyDescent="0.25">
      <c r="A54" s="273"/>
      <c r="B54" s="375" t="s">
        <v>504</v>
      </c>
      <c r="C54" s="141">
        <v>3790</v>
      </c>
      <c r="D54" s="262">
        <v>3790</v>
      </c>
      <c r="E54" s="142">
        <v>100</v>
      </c>
      <c r="F54" s="262">
        <v>270</v>
      </c>
      <c r="G54" s="142">
        <v>7.1240105540897103</v>
      </c>
      <c r="H54" s="262">
        <v>3520</v>
      </c>
      <c r="I54" s="142">
        <v>92.875989445910292</v>
      </c>
      <c r="J54" s="262">
        <v>1</v>
      </c>
      <c r="K54" s="263">
        <v>2.8409090909090908E-2</v>
      </c>
      <c r="L54" s="262">
        <v>2790</v>
      </c>
      <c r="M54" s="263">
        <v>79.26136363636364</v>
      </c>
      <c r="N54" s="262">
        <v>3</v>
      </c>
      <c r="O54" s="263">
        <v>8.5227272727272721E-2</v>
      </c>
      <c r="P54" s="262">
        <v>0</v>
      </c>
      <c r="Q54" s="263">
        <v>0</v>
      </c>
      <c r="R54" s="141">
        <v>602</v>
      </c>
      <c r="S54" s="263">
        <v>17.102272727272727</v>
      </c>
      <c r="T54" s="141">
        <v>123</v>
      </c>
      <c r="U54" s="263">
        <v>3.4943181818181817</v>
      </c>
      <c r="V54" s="141"/>
      <c r="W54" s="263">
        <v>0</v>
      </c>
      <c r="X54" s="262">
        <v>1</v>
      </c>
      <c r="Y54" s="264">
        <v>2.8409090909090908E-2</v>
      </c>
      <c r="Z54" s="223"/>
    </row>
    <row r="55" spans="1:26" x14ac:dyDescent="0.25">
      <c r="A55" s="273"/>
      <c r="B55" s="375" t="s">
        <v>505</v>
      </c>
      <c r="C55" s="141">
        <v>3269</v>
      </c>
      <c r="D55" s="262">
        <v>3269</v>
      </c>
      <c r="E55" s="142">
        <v>100</v>
      </c>
      <c r="F55" s="262">
        <v>0</v>
      </c>
      <c r="G55" s="142">
        <v>0</v>
      </c>
      <c r="H55" s="262">
        <v>3269</v>
      </c>
      <c r="I55" s="142">
        <v>100</v>
      </c>
      <c r="J55" s="262">
        <v>0</v>
      </c>
      <c r="K55" s="263">
        <v>0</v>
      </c>
      <c r="L55" s="262">
        <v>2582</v>
      </c>
      <c r="M55" s="263">
        <v>78.984398898745795</v>
      </c>
      <c r="N55" s="262">
        <v>3</v>
      </c>
      <c r="O55" s="263">
        <v>9.177118384827164E-2</v>
      </c>
      <c r="P55" s="262">
        <v>9</v>
      </c>
      <c r="Q55" s="263">
        <v>0.27531355154481491</v>
      </c>
      <c r="R55" s="141">
        <v>551</v>
      </c>
      <c r="S55" s="263">
        <v>16.855307433465892</v>
      </c>
      <c r="T55" s="141">
        <v>123</v>
      </c>
      <c r="U55" s="263">
        <v>3.7626185377791375</v>
      </c>
      <c r="V55" s="141">
        <v>1</v>
      </c>
      <c r="W55" s="263">
        <v>3.059039461609055E-2</v>
      </c>
      <c r="X55" s="262">
        <v>0</v>
      </c>
      <c r="Y55" s="264">
        <v>0</v>
      </c>
      <c r="Z55" s="223"/>
    </row>
    <row r="56" spans="1:26" x14ac:dyDescent="0.25">
      <c r="A56" s="143" t="s">
        <v>488</v>
      </c>
      <c r="B56" s="277"/>
      <c r="C56" s="283">
        <v>19563</v>
      </c>
      <c r="D56" s="279">
        <v>19563</v>
      </c>
      <c r="E56" s="280">
        <v>100</v>
      </c>
      <c r="F56" s="279">
        <v>898</v>
      </c>
      <c r="G56" s="280">
        <v>4.5902980115524201</v>
      </c>
      <c r="H56" s="279">
        <f>SUM(H51:H55)</f>
        <v>18665</v>
      </c>
      <c r="I56" s="280">
        <v>95.40970198844758</v>
      </c>
      <c r="J56" s="279">
        <v>2</v>
      </c>
      <c r="K56" s="281">
        <v>1.0715242432360033E-2</v>
      </c>
      <c r="L56" s="279">
        <v>14270</v>
      </c>
      <c r="M56" s="281">
        <v>76.453254754888832</v>
      </c>
      <c r="N56" s="279">
        <v>20</v>
      </c>
      <c r="O56" s="281">
        <v>0.10715242432360034</v>
      </c>
      <c r="P56" s="279">
        <v>27</v>
      </c>
      <c r="Q56" s="281">
        <v>0.14465577283686043</v>
      </c>
      <c r="R56" s="279">
        <v>3446</v>
      </c>
      <c r="S56" s="281">
        <v>18.462362710956334</v>
      </c>
      <c r="T56" s="279">
        <v>895</v>
      </c>
      <c r="U56" s="281">
        <v>4.7950709884811138</v>
      </c>
      <c r="V56" s="279">
        <v>2</v>
      </c>
      <c r="W56" s="281">
        <v>1.0715242432360033E-2</v>
      </c>
      <c r="X56" s="279">
        <v>3</v>
      </c>
      <c r="Y56" s="282">
        <v>1.6072863648540048E-2</v>
      </c>
      <c r="Z56" s="223"/>
    </row>
    <row r="57" spans="1:26" x14ac:dyDescent="0.25">
      <c r="A57" s="140" t="s">
        <v>506</v>
      </c>
      <c r="B57" s="375" t="s">
        <v>507</v>
      </c>
      <c r="C57" s="141">
        <v>3001</v>
      </c>
      <c r="D57" s="262">
        <v>3003</v>
      </c>
      <c r="E57" s="142">
        <v>100.06664445184938</v>
      </c>
      <c r="F57" s="262">
        <v>0</v>
      </c>
      <c r="G57" s="142">
        <v>0</v>
      </c>
      <c r="H57" s="262">
        <v>3003</v>
      </c>
      <c r="I57" s="142">
        <v>100</v>
      </c>
      <c r="J57" s="262">
        <v>0</v>
      </c>
      <c r="K57" s="263">
        <v>0</v>
      </c>
      <c r="L57" s="262">
        <v>2221</v>
      </c>
      <c r="M57" s="263">
        <v>73.959373959373963</v>
      </c>
      <c r="N57" s="262">
        <v>1</v>
      </c>
      <c r="O57" s="263">
        <v>3.3300033300033297E-2</v>
      </c>
      <c r="P57" s="262">
        <v>6</v>
      </c>
      <c r="Q57" s="263">
        <v>0.19980019980019981</v>
      </c>
      <c r="R57" s="141">
        <v>570</v>
      </c>
      <c r="S57" s="263">
        <v>18.981018981018984</v>
      </c>
      <c r="T57" s="141">
        <v>195</v>
      </c>
      <c r="U57" s="263">
        <v>6.4935064935064926</v>
      </c>
      <c r="V57" s="141"/>
      <c r="W57" s="263">
        <v>0</v>
      </c>
      <c r="X57" s="262">
        <v>10</v>
      </c>
      <c r="Y57" s="264">
        <v>0.33300033300033299</v>
      </c>
      <c r="Z57" s="223"/>
    </row>
    <row r="58" spans="1:26" x14ac:dyDescent="0.25">
      <c r="A58" s="140"/>
      <c r="B58" s="375" t="s">
        <v>508</v>
      </c>
      <c r="C58" s="141">
        <v>3328</v>
      </c>
      <c r="D58" s="262">
        <v>3330</v>
      </c>
      <c r="E58" s="142">
        <v>100.06009615384615</v>
      </c>
      <c r="F58" s="262">
        <v>0</v>
      </c>
      <c r="G58" s="142">
        <v>0</v>
      </c>
      <c r="H58" s="262">
        <v>3330</v>
      </c>
      <c r="I58" s="142">
        <v>100</v>
      </c>
      <c r="J58" s="262">
        <v>0</v>
      </c>
      <c r="K58" s="263">
        <v>0</v>
      </c>
      <c r="L58" s="262">
        <v>2455</v>
      </c>
      <c r="M58" s="263">
        <v>73.723723723723722</v>
      </c>
      <c r="N58" s="262">
        <v>1</v>
      </c>
      <c r="O58" s="263">
        <v>3.003003003003003E-2</v>
      </c>
      <c r="P58" s="262">
        <v>10</v>
      </c>
      <c r="Q58" s="263">
        <v>0.3003003003003003</v>
      </c>
      <c r="R58" s="141">
        <v>642</v>
      </c>
      <c r="S58" s="263">
        <v>19.27927927927928</v>
      </c>
      <c r="T58" s="141">
        <v>220</v>
      </c>
      <c r="U58" s="263">
        <v>6.606606606606606</v>
      </c>
      <c r="V58" s="141">
        <v>1</v>
      </c>
      <c r="W58" s="263">
        <v>3.003003003003003E-2</v>
      </c>
      <c r="X58" s="262">
        <v>1</v>
      </c>
      <c r="Y58" s="264">
        <v>3.003003003003003E-2</v>
      </c>
      <c r="Z58" s="223"/>
    </row>
    <row r="59" spans="1:26" x14ac:dyDescent="0.25">
      <c r="A59" s="140"/>
      <c r="B59" s="375" t="s">
        <v>509</v>
      </c>
      <c r="C59" s="141">
        <v>3248</v>
      </c>
      <c r="D59" s="262">
        <v>3251</v>
      </c>
      <c r="E59" s="142">
        <v>100.0923645320197</v>
      </c>
      <c r="F59" s="262">
        <v>0</v>
      </c>
      <c r="G59" s="142">
        <v>0</v>
      </c>
      <c r="H59" s="262">
        <v>3251</v>
      </c>
      <c r="I59" s="142">
        <v>100</v>
      </c>
      <c r="J59" s="262">
        <v>0</v>
      </c>
      <c r="K59" s="263">
        <v>0</v>
      </c>
      <c r="L59" s="262">
        <v>2526</v>
      </c>
      <c r="M59" s="263">
        <v>77.699169486311902</v>
      </c>
      <c r="N59" s="262">
        <v>4</v>
      </c>
      <c r="O59" s="263">
        <v>0.12303906490310675</v>
      </c>
      <c r="P59" s="262">
        <v>7</v>
      </c>
      <c r="Q59" s="263">
        <v>0.21531836358043679</v>
      </c>
      <c r="R59" s="141">
        <v>590</v>
      </c>
      <c r="S59" s="263">
        <v>18.148262073208244</v>
      </c>
      <c r="T59" s="141">
        <v>123</v>
      </c>
      <c r="U59" s="263">
        <v>3.7834512457705318</v>
      </c>
      <c r="V59" s="141"/>
      <c r="W59" s="263">
        <v>0</v>
      </c>
      <c r="X59" s="262">
        <v>1</v>
      </c>
      <c r="Y59" s="264">
        <v>3.0759766225776686E-2</v>
      </c>
      <c r="Z59" s="223"/>
    </row>
    <row r="60" spans="1:26" x14ac:dyDescent="0.25">
      <c r="A60" s="140"/>
      <c r="B60" s="375" t="s">
        <v>510</v>
      </c>
      <c r="C60" s="141">
        <v>2552</v>
      </c>
      <c r="D60" s="262">
        <v>2552</v>
      </c>
      <c r="E60" s="142">
        <v>100</v>
      </c>
      <c r="F60" s="262">
        <v>0</v>
      </c>
      <c r="G60" s="142">
        <v>0</v>
      </c>
      <c r="H60" s="262">
        <v>2552</v>
      </c>
      <c r="I60" s="142">
        <v>100</v>
      </c>
      <c r="J60" s="262">
        <v>1</v>
      </c>
      <c r="K60" s="263">
        <v>3.9184952978056423E-2</v>
      </c>
      <c r="L60" s="262">
        <v>1611</v>
      </c>
      <c r="M60" s="263">
        <v>63.126959247648905</v>
      </c>
      <c r="N60" s="262">
        <v>9</v>
      </c>
      <c r="O60" s="263">
        <v>0.35266457680250785</v>
      </c>
      <c r="P60" s="262">
        <v>8</v>
      </c>
      <c r="Q60" s="263">
        <v>0.31347962382445138</v>
      </c>
      <c r="R60" s="141">
        <v>601</v>
      </c>
      <c r="S60" s="263">
        <v>23.550156739811911</v>
      </c>
      <c r="T60" s="141">
        <v>321</v>
      </c>
      <c r="U60" s="263">
        <v>12.578369905956114</v>
      </c>
      <c r="V60" s="141"/>
      <c r="W60" s="263">
        <v>0</v>
      </c>
      <c r="X60" s="262">
        <v>1</v>
      </c>
      <c r="Y60" s="264">
        <v>3.9184952978056423E-2</v>
      </c>
      <c r="Z60" s="223"/>
    </row>
    <row r="61" spans="1:26" x14ac:dyDescent="0.25">
      <c r="A61" s="140"/>
      <c r="B61" s="375" t="s">
        <v>510</v>
      </c>
      <c r="C61" s="141">
        <v>2542</v>
      </c>
      <c r="D61" s="262">
        <v>2553</v>
      </c>
      <c r="E61" s="142">
        <v>100.43273013375295</v>
      </c>
      <c r="F61" s="262">
        <v>2</v>
      </c>
      <c r="G61" s="142">
        <v>7.8339208773991378E-2</v>
      </c>
      <c r="H61" s="262">
        <v>2551</v>
      </c>
      <c r="I61" s="142">
        <v>99.921660791226003</v>
      </c>
      <c r="J61" s="262">
        <v>0</v>
      </c>
      <c r="K61" s="263">
        <v>0</v>
      </c>
      <c r="L61" s="262">
        <v>1868</v>
      </c>
      <c r="M61" s="263">
        <v>73.226185809486481</v>
      </c>
      <c r="N61" s="262">
        <v>7</v>
      </c>
      <c r="O61" s="263">
        <v>0.27440219521756176</v>
      </c>
      <c r="P61" s="262">
        <v>7</v>
      </c>
      <c r="Q61" s="263">
        <v>0.27440219521756176</v>
      </c>
      <c r="R61" s="141">
        <v>542</v>
      </c>
      <c r="S61" s="263">
        <v>21.246569972559783</v>
      </c>
      <c r="T61" s="141">
        <v>125</v>
      </c>
      <c r="U61" s="263">
        <v>4.9000392003136026</v>
      </c>
      <c r="V61" s="141">
        <v>1</v>
      </c>
      <c r="W61" s="263">
        <v>3.9200313602508821E-2</v>
      </c>
      <c r="X61" s="262">
        <v>1</v>
      </c>
      <c r="Y61" s="264">
        <v>3.9200313602508821E-2</v>
      </c>
      <c r="Z61" s="223"/>
    </row>
    <row r="62" spans="1:26" x14ac:dyDescent="0.25">
      <c r="A62" s="143" t="s">
        <v>488</v>
      </c>
      <c r="B62" s="277"/>
      <c r="C62" s="283">
        <v>14671</v>
      </c>
      <c r="D62" s="279">
        <v>14689</v>
      </c>
      <c r="E62" s="280">
        <v>100.1226910231068</v>
      </c>
      <c r="F62" s="279">
        <v>2</v>
      </c>
      <c r="G62" s="280">
        <v>1.3615630744094222E-2</v>
      </c>
      <c r="H62" s="279">
        <f>SUM(H57:H61)</f>
        <v>14687</v>
      </c>
      <c r="I62" s="280">
        <v>99.986384369255916</v>
      </c>
      <c r="J62" s="279">
        <v>1</v>
      </c>
      <c r="K62" s="281">
        <v>6.8087424252740525E-3</v>
      </c>
      <c r="L62" s="279">
        <v>10681</v>
      </c>
      <c r="M62" s="281">
        <v>72.724177844352141</v>
      </c>
      <c r="N62" s="279">
        <v>22</v>
      </c>
      <c r="O62" s="281">
        <v>0.14979233335602912</v>
      </c>
      <c r="P62" s="279">
        <v>38</v>
      </c>
      <c r="Q62" s="281">
        <v>0.25873221216041398</v>
      </c>
      <c r="R62" s="279">
        <v>2945</v>
      </c>
      <c r="S62" s="281">
        <v>20.051746442432083</v>
      </c>
      <c r="T62" s="279">
        <v>984</v>
      </c>
      <c r="U62" s="281">
        <v>6.6998025464696669</v>
      </c>
      <c r="V62" s="279">
        <v>2</v>
      </c>
      <c r="W62" s="281">
        <v>1.3617484850548105E-2</v>
      </c>
      <c r="X62" s="279">
        <v>14</v>
      </c>
      <c r="Y62" s="282">
        <v>9.5322393953836723E-2</v>
      </c>
      <c r="Z62" s="223"/>
    </row>
    <row r="63" spans="1:26" x14ac:dyDescent="0.25">
      <c r="A63" s="140" t="s">
        <v>511</v>
      </c>
      <c r="B63" s="375" t="s">
        <v>512</v>
      </c>
      <c r="C63" s="141">
        <v>2422</v>
      </c>
      <c r="D63" s="262">
        <v>2423</v>
      </c>
      <c r="E63" s="142">
        <v>100.04128819157721</v>
      </c>
      <c r="F63" s="262">
        <v>0</v>
      </c>
      <c r="G63" s="142">
        <v>0</v>
      </c>
      <c r="H63" s="262">
        <v>2423</v>
      </c>
      <c r="I63" s="142">
        <v>100</v>
      </c>
      <c r="J63" s="262">
        <v>0</v>
      </c>
      <c r="K63" s="263">
        <v>0</v>
      </c>
      <c r="L63" s="262">
        <v>1780</v>
      </c>
      <c r="M63" s="263">
        <v>73.462649607924064</v>
      </c>
      <c r="N63" s="262">
        <v>4</v>
      </c>
      <c r="O63" s="263">
        <v>0.16508460586050352</v>
      </c>
      <c r="P63" s="262">
        <v>6</v>
      </c>
      <c r="Q63" s="263">
        <v>0.24762690879075525</v>
      </c>
      <c r="R63" s="141">
        <v>389</v>
      </c>
      <c r="S63" s="263">
        <v>16.054477919933966</v>
      </c>
      <c r="T63" s="141">
        <v>235</v>
      </c>
      <c r="U63" s="263">
        <v>9.6987205943045822</v>
      </c>
      <c r="V63" s="141">
        <v>1</v>
      </c>
      <c r="W63" s="263">
        <v>4.1271151465125881E-2</v>
      </c>
      <c r="X63" s="262">
        <v>8</v>
      </c>
      <c r="Y63" s="264">
        <v>0.33016921172100705</v>
      </c>
      <c r="Z63" s="223"/>
    </row>
    <row r="64" spans="1:26" x14ac:dyDescent="0.25">
      <c r="A64" s="140"/>
      <c r="B64" s="375" t="s">
        <v>513</v>
      </c>
      <c r="C64" s="141">
        <v>3454</v>
      </c>
      <c r="D64" s="262">
        <v>3364</v>
      </c>
      <c r="E64" s="142">
        <v>97.394325419803124</v>
      </c>
      <c r="F64" s="262">
        <v>0</v>
      </c>
      <c r="G64" s="142">
        <v>0</v>
      </c>
      <c r="H64" s="262">
        <v>3364</v>
      </c>
      <c r="I64" s="142">
        <v>100</v>
      </c>
      <c r="J64" s="262">
        <v>0</v>
      </c>
      <c r="K64" s="263">
        <v>0</v>
      </c>
      <c r="L64" s="262">
        <v>2739</v>
      </c>
      <c r="M64" s="263">
        <v>81.420927467300828</v>
      </c>
      <c r="N64" s="262">
        <v>2</v>
      </c>
      <c r="O64" s="263">
        <v>5.9453032104637329E-2</v>
      </c>
      <c r="P64" s="262">
        <v>0</v>
      </c>
      <c r="Q64" s="263">
        <v>0</v>
      </c>
      <c r="R64" s="141">
        <v>352</v>
      </c>
      <c r="S64" s="263">
        <v>10.46373365041617</v>
      </c>
      <c r="T64" s="141">
        <v>251</v>
      </c>
      <c r="U64" s="263">
        <v>7.4613555291319855</v>
      </c>
      <c r="V64" s="141"/>
      <c r="W64" s="263">
        <v>0</v>
      </c>
      <c r="X64" s="262">
        <v>20</v>
      </c>
      <c r="Y64" s="264">
        <v>0.59453032104637338</v>
      </c>
      <c r="Z64" s="223"/>
    </row>
    <row r="65" spans="1:26" x14ac:dyDescent="0.25">
      <c r="A65" s="140"/>
      <c r="B65" s="375" t="s">
        <v>514</v>
      </c>
      <c r="C65" s="141">
        <v>3332</v>
      </c>
      <c r="D65" s="262">
        <v>3334</v>
      </c>
      <c r="E65" s="142">
        <v>100.06002400960384</v>
      </c>
      <c r="F65" s="262">
        <v>0</v>
      </c>
      <c r="G65" s="142">
        <v>0</v>
      </c>
      <c r="H65" s="262">
        <v>3334</v>
      </c>
      <c r="I65" s="142">
        <v>100</v>
      </c>
      <c r="J65" s="262">
        <v>1</v>
      </c>
      <c r="K65" s="263">
        <v>2.9994001199760045E-2</v>
      </c>
      <c r="L65" s="262">
        <v>2695</v>
      </c>
      <c r="M65" s="263">
        <v>80.833833233353332</v>
      </c>
      <c r="N65" s="262">
        <v>5</v>
      </c>
      <c r="O65" s="263">
        <v>0.14997000599880025</v>
      </c>
      <c r="P65" s="262">
        <v>8</v>
      </c>
      <c r="Q65" s="263">
        <v>0.23995200959808036</v>
      </c>
      <c r="R65" s="141">
        <v>301</v>
      </c>
      <c r="S65" s="263">
        <v>9.028194361127774</v>
      </c>
      <c r="T65" s="141">
        <v>321</v>
      </c>
      <c r="U65" s="263">
        <v>9.6280743851229751</v>
      </c>
      <c r="V65" s="141">
        <v>1</v>
      </c>
      <c r="W65" s="263">
        <v>2.9994001199760045E-2</v>
      </c>
      <c r="X65" s="262">
        <v>2</v>
      </c>
      <c r="Y65" s="264">
        <v>5.9988002399520089E-2</v>
      </c>
      <c r="Z65" s="223"/>
    </row>
    <row r="66" spans="1:26" x14ac:dyDescent="0.25">
      <c r="A66" s="140"/>
      <c r="B66" s="375" t="s">
        <v>515</v>
      </c>
      <c r="C66" s="141">
        <v>3148</v>
      </c>
      <c r="D66" s="262">
        <v>3152</v>
      </c>
      <c r="E66" s="142">
        <v>100.12706480304956</v>
      </c>
      <c r="F66" s="262">
        <v>0</v>
      </c>
      <c r="G66" s="142">
        <v>0</v>
      </c>
      <c r="H66" s="262">
        <v>3152</v>
      </c>
      <c r="I66" s="142">
        <v>100</v>
      </c>
      <c r="J66" s="262">
        <v>0</v>
      </c>
      <c r="K66" s="263">
        <v>0</v>
      </c>
      <c r="L66" s="262">
        <v>2367</v>
      </c>
      <c r="M66" s="263">
        <v>75.095177664974628</v>
      </c>
      <c r="N66" s="262">
        <v>6</v>
      </c>
      <c r="O66" s="263">
        <v>0.19035532994923859</v>
      </c>
      <c r="P66" s="262">
        <v>9</v>
      </c>
      <c r="Q66" s="263">
        <v>0.28553299492385786</v>
      </c>
      <c r="R66" s="141">
        <v>408</v>
      </c>
      <c r="S66" s="263">
        <v>12.944162436548224</v>
      </c>
      <c r="T66" s="141">
        <v>342</v>
      </c>
      <c r="U66" s="263">
        <v>10.850253807106599</v>
      </c>
      <c r="V66" s="141"/>
      <c r="W66" s="263">
        <v>0</v>
      </c>
      <c r="X66" s="262">
        <v>20</v>
      </c>
      <c r="Y66" s="264">
        <v>0.63451776649746194</v>
      </c>
      <c r="Z66" s="223"/>
    </row>
    <row r="67" spans="1:26" x14ac:dyDescent="0.25">
      <c r="A67" s="140"/>
      <c r="B67" s="375" t="s">
        <v>516</v>
      </c>
      <c r="C67" s="141">
        <v>2279</v>
      </c>
      <c r="D67" s="262">
        <v>2287</v>
      </c>
      <c r="E67" s="142">
        <v>100.35103115401492</v>
      </c>
      <c r="F67" s="262">
        <v>68</v>
      </c>
      <c r="G67" s="142">
        <v>2.9733275032794051</v>
      </c>
      <c r="H67" s="262">
        <v>2219</v>
      </c>
      <c r="I67" s="142">
        <v>97.026672496720593</v>
      </c>
      <c r="J67" s="262">
        <v>2</v>
      </c>
      <c r="K67" s="263">
        <v>9.013068949977468E-2</v>
      </c>
      <c r="L67" s="262">
        <v>1563</v>
      </c>
      <c r="M67" s="263">
        <v>70.437133844073912</v>
      </c>
      <c r="N67" s="262">
        <v>3</v>
      </c>
      <c r="O67" s="263">
        <v>0.13519603424966201</v>
      </c>
      <c r="P67" s="262">
        <v>8</v>
      </c>
      <c r="Q67" s="263">
        <v>0.36052275799909872</v>
      </c>
      <c r="R67" s="141">
        <v>299</v>
      </c>
      <c r="S67" s="263">
        <v>13.474538080216314</v>
      </c>
      <c r="T67" s="141">
        <v>342</v>
      </c>
      <c r="U67" s="263">
        <v>15.412347904461468</v>
      </c>
      <c r="V67" s="141">
        <v>1</v>
      </c>
      <c r="W67" s="263">
        <v>4.506534474988734E-2</v>
      </c>
      <c r="X67" s="262">
        <v>1</v>
      </c>
      <c r="Y67" s="264">
        <v>4.506534474988734E-2</v>
      </c>
      <c r="Z67" s="223"/>
    </row>
    <row r="68" spans="1:26" x14ac:dyDescent="0.25">
      <c r="A68" s="140"/>
      <c r="B68" s="375" t="s">
        <v>517</v>
      </c>
      <c r="C68" s="141">
        <v>4143</v>
      </c>
      <c r="D68" s="262">
        <v>4149</v>
      </c>
      <c r="E68" s="142">
        <v>100.1448225923244</v>
      </c>
      <c r="F68" s="262">
        <v>252</v>
      </c>
      <c r="G68" s="142">
        <v>6.0737527114967458</v>
      </c>
      <c r="H68" s="262">
        <v>3887</v>
      </c>
      <c r="I68" s="142">
        <v>93.926247288503248</v>
      </c>
      <c r="J68" s="262">
        <v>0</v>
      </c>
      <c r="K68" s="263">
        <v>0</v>
      </c>
      <c r="L68" s="262">
        <v>2920</v>
      </c>
      <c r="M68" s="263">
        <v>74.929432897100341</v>
      </c>
      <c r="N68" s="262">
        <v>4</v>
      </c>
      <c r="O68" s="263">
        <v>0.10264305876315115</v>
      </c>
      <c r="P68" s="262">
        <v>2</v>
      </c>
      <c r="Q68" s="263">
        <v>5.1321529381575574E-2</v>
      </c>
      <c r="R68" s="141">
        <v>530</v>
      </c>
      <c r="S68" s="263">
        <v>13.600205286117525</v>
      </c>
      <c r="T68" s="141">
        <v>431</v>
      </c>
      <c r="U68" s="263">
        <v>11.059789581729536</v>
      </c>
      <c r="V68" s="141"/>
      <c r="W68" s="263">
        <v>0</v>
      </c>
      <c r="X68" s="262"/>
      <c r="Y68" s="264">
        <v>0</v>
      </c>
      <c r="Z68" s="223"/>
    </row>
    <row r="69" spans="1:26" x14ac:dyDescent="0.25">
      <c r="A69" s="140"/>
      <c r="B69" s="375" t="s">
        <v>518</v>
      </c>
      <c r="C69" s="141">
        <v>3456</v>
      </c>
      <c r="D69" s="262">
        <v>3458</v>
      </c>
      <c r="E69" s="142">
        <v>100.05787037037037</v>
      </c>
      <c r="F69" s="262">
        <v>209</v>
      </c>
      <c r="G69" s="142">
        <v>6.0439560439560438</v>
      </c>
      <c r="H69" s="262">
        <v>3249</v>
      </c>
      <c r="I69" s="142">
        <v>93.956043956043956</v>
      </c>
      <c r="J69" s="262">
        <v>0</v>
      </c>
      <c r="K69" s="263">
        <v>0</v>
      </c>
      <c r="L69" s="262">
        <v>2439</v>
      </c>
      <c r="M69" s="263">
        <v>75.069252077562325</v>
      </c>
      <c r="N69" s="262">
        <v>1</v>
      </c>
      <c r="O69" s="263">
        <v>3.077870113881194E-2</v>
      </c>
      <c r="P69" s="262">
        <v>0</v>
      </c>
      <c r="Q69" s="263">
        <v>0</v>
      </c>
      <c r="R69" s="141">
        <v>486</v>
      </c>
      <c r="S69" s="263">
        <v>14.958448753462603</v>
      </c>
      <c r="T69" s="141">
        <v>312</v>
      </c>
      <c r="U69" s="263">
        <v>9.6029547553093266</v>
      </c>
      <c r="V69" s="141">
        <v>1</v>
      </c>
      <c r="W69" s="263">
        <v>3.077870113881194E-2</v>
      </c>
      <c r="X69" s="262">
        <v>10</v>
      </c>
      <c r="Y69" s="264">
        <v>0.30778701138811942</v>
      </c>
      <c r="Z69" s="223"/>
    </row>
    <row r="70" spans="1:26" x14ac:dyDescent="0.25">
      <c r="A70" s="143" t="s">
        <v>488</v>
      </c>
      <c r="B70" s="277"/>
      <c r="C70" s="283">
        <v>22234</v>
      </c>
      <c r="D70" s="279">
        <v>22167</v>
      </c>
      <c r="E70" s="280">
        <v>99.69865971035351</v>
      </c>
      <c r="F70" s="279">
        <v>529</v>
      </c>
      <c r="G70" s="280">
        <v>2.3864302792439211</v>
      </c>
      <c r="H70" s="279">
        <f>SUM(H63:H69)</f>
        <v>21628</v>
      </c>
      <c r="I70" s="280">
        <v>97.613569720756075</v>
      </c>
      <c r="J70" s="279">
        <v>3</v>
      </c>
      <c r="K70" s="281">
        <v>1.3864497643035399E-2</v>
      </c>
      <c r="L70" s="279">
        <v>16503</v>
      </c>
      <c r="M70" s="281">
        <v>76.268601534337748</v>
      </c>
      <c r="N70" s="279">
        <v>25</v>
      </c>
      <c r="O70" s="281">
        <v>0.11553748035862835</v>
      </c>
      <c r="P70" s="279">
        <v>33</v>
      </c>
      <c r="Q70" s="281">
        <v>0.15250947407338941</v>
      </c>
      <c r="R70" s="279">
        <v>2765</v>
      </c>
      <c r="S70" s="281">
        <v>12.778445327664295</v>
      </c>
      <c r="T70" s="279">
        <v>2234</v>
      </c>
      <c r="U70" s="281">
        <v>10.324429244847028</v>
      </c>
      <c r="V70" s="279">
        <v>4</v>
      </c>
      <c r="W70" s="281">
        <v>1.8485996857380532E-2</v>
      </c>
      <c r="X70" s="279">
        <v>61</v>
      </c>
      <c r="Y70" s="282">
        <v>0.28191145207505314</v>
      </c>
      <c r="Z70" s="223"/>
    </row>
    <row r="71" spans="1:26" x14ac:dyDescent="0.25">
      <c r="A71" s="140" t="s">
        <v>519</v>
      </c>
      <c r="B71" s="375" t="s">
        <v>520</v>
      </c>
      <c r="C71" s="141">
        <v>4851</v>
      </c>
      <c r="D71" s="262">
        <v>4696</v>
      </c>
      <c r="E71" s="142">
        <v>96.804782519068226</v>
      </c>
      <c r="F71" s="262">
        <v>143</v>
      </c>
      <c r="G71" s="142">
        <v>3.045144804088586</v>
      </c>
      <c r="H71" s="262">
        <v>4553</v>
      </c>
      <c r="I71" s="142">
        <v>96.954855195911421</v>
      </c>
      <c r="J71" s="262">
        <v>2</v>
      </c>
      <c r="K71" s="263">
        <v>4.3927081045464528E-2</v>
      </c>
      <c r="L71" s="262">
        <v>3939</v>
      </c>
      <c r="M71" s="263">
        <v>86.514386119042385</v>
      </c>
      <c r="N71" s="262">
        <v>5</v>
      </c>
      <c r="O71" s="263">
        <v>0.10981770261366132</v>
      </c>
      <c r="P71" s="262">
        <v>8</v>
      </c>
      <c r="Q71" s="263">
        <v>0.17570832418185811</v>
      </c>
      <c r="R71" s="141">
        <v>573</v>
      </c>
      <c r="S71" s="263">
        <v>12.585108719525588</v>
      </c>
      <c r="T71" s="141">
        <v>25</v>
      </c>
      <c r="U71" s="263">
        <v>0.54908851306830664</v>
      </c>
      <c r="V71" s="141"/>
      <c r="W71" s="263">
        <v>0</v>
      </c>
      <c r="X71" s="262">
        <v>1</v>
      </c>
      <c r="Y71" s="264">
        <v>2.1963540522732264E-2</v>
      </c>
      <c r="Z71" s="223"/>
    </row>
    <row r="72" spans="1:26" x14ac:dyDescent="0.25">
      <c r="A72" s="140"/>
      <c r="B72" s="375" t="s">
        <v>521</v>
      </c>
      <c r="C72" s="141">
        <v>3945</v>
      </c>
      <c r="D72" s="262">
        <v>3586</v>
      </c>
      <c r="E72" s="142">
        <v>90.899873257287709</v>
      </c>
      <c r="F72" s="262">
        <v>56</v>
      </c>
      <c r="G72" s="142">
        <v>1.5616285554935863</v>
      </c>
      <c r="H72" s="262">
        <v>3530</v>
      </c>
      <c r="I72" s="142">
        <v>98.438371444506416</v>
      </c>
      <c r="J72" s="262">
        <v>2</v>
      </c>
      <c r="K72" s="263">
        <v>5.6657223796033988E-2</v>
      </c>
      <c r="L72" s="262">
        <v>2880</v>
      </c>
      <c r="M72" s="263">
        <v>81.586402266288943</v>
      </c>
      <c r="N72" s="262">
        <v>8</v>
      </c>
      <c r="O72" s="263">
        <v>0.22662889518413595</v>
      </c>
      <c r="P72" s="262">
        <v>5</v>
      </c>
      <c r="Q72" s="263">
        <v>0.14164305949008499</v>
      </c>
      <c r="R72" s="141">
        <v>533</v>
      </c>
      <c r="S72" s="263">
        <v>15.099150141643058</v>
      </c>
      <c r="T72" s="141">
        <v>92</v>
      </c>
      <c r="U72" s="263">
        <v>2.6062322946175636</v>
      </c>
      <c r="V72" s="141"/>
      <c r="W72" s="263">
        <v>0</v>
      </c>
      <c r="X72" s="262">
        <v>10</v>
      </c>
      <c r="Y72" s="264">
        <v>0.28328611898016998</v>
      </c>
      <c r="Z72" s="223"/>
    </row>
    <row r="73" spans="1:26" x14ac:dyDescent="0.25">
      <c r="A73" s="140"/>
      <c r="B73" s="375" t="s">
        <v>522</v>
      </c>
      <c r="C73" s="141">
        <v>3285</v>
      </c>
      <c r="D73" s="262">
        <v>3238</v>
      </c>
      <c r="E73" s="142">
        <v>98.569254185692543</v>
      </c>
      <c r="F73" s="262">
        <v>0</v>
      </c>
      <c r="G73" s="142">
        <v>0</v>
      </c>
      <c r="H73" s="262">
        <v>3238</v>
      </c>
      <c r="I73" s="142">
        <v>100</v>
      </c>
      <c r="J73" s="262">
        <v>0</v>
      </c>
      <c r="K73" s="263">
        <v>0</v>
      </c>
      <c r="L73" s="262">
        <v>2581</v>
      </c>
      <c r="M73" s="263">
        <v>79.709697344039526</v>
      </c>
      <c r="N73" s="262">
        <v>2</v>
      </c>
      <c r="O73" s="263">
        <v>6.1766522544780732E-2</v>
      </c>
      <c r="P73" s="262">
        <v>0</v>
      </c>
      <c r="Q73" s="263">
        <v>0</v>
      </c>
      <c r="R73" s="141">
        <v>563</v>
      </c>
      <c r="S73" s="263">
        <v>17.387276096355777</v>
      </c>
      <c r="T73" s="141">
        <v>91</v>
      </c>
      <c r="U73" s="263">
        <v>2.8103767757875233</v>
      </c>
      <c r="V73" s="141"/>
      <c r="W73" s="263">
        <v>0</v>
      </c>
      <c r="X73" s="262">
        <v>1</v>
      </c>
      <c r="Y73" s="264">
        <v>3.0883261272390366E-2</v>
      </c>
      <c r="Z73" s="223"/>
    </row>
    <row r="74" spans="1:26" x14ac:dyDescent="0.25">
      <c r="A74" s="140"/>
      <c r="B74" s="375" t="s">
        <v>523</v>
      </c>
      <c r="C74" s="141">
        <v>4348</v>
      </c>
      <c r="D74" s="262">
        <v>4095</v>
      </c>
      <c r="E74" s="142">
        <v>94.181232750689972</v>
      </c>
      <c r="F74" s="262">
        <v>52</v>
      </c>
      <c r="G74" s="142">
        <v>1.2698412698412698</v>
      </c>
      <c r="H74" s="262">
        <v>4043</v>
      </c>
      <c r="I74" s="142">
        <v>98.730158730158735</v>
      </c>
      <c r="J74" s="262">
        <v>1</v>
      </c>
      <c r="K74" s="263">
        <v>2.4734108335394508E-2</v>
      </c>
      <c r="L74" s="262">
        <v>3290</v>
      </c>
      <c r="M74" s="263">
        <v>81.375216423447938</v>
      </c>
      <c r="N74" s="262">
        <v>6</v>
      </c>
      <c r="O74" s="263">
        <v>0.14840465001236705</v>
      </c>
      <c r="P74" s="262">
        <v>9</v>
      </c>
      <c r="Q74" s="263">
        <v>0.22260697501855059</v>
      </c>
      <c r="R74" s="141">
        <v>509</v>
      </c>
      <c r="S74" s="263">
        <v>12.589661142715805</v>
      </c>
      <c r="T74" s="141">
        <v>227</v>
      </c>
      <c r="U74" s="263">
        <v>5.6146425921345537</v>
      </c>
      <c r="V74" s="141"/>
      <c r="W74" s="263">
        <v>0</v>
      </c>
      <c r="X74" s="262">
        <v>1</v>
      </c>
      <c r="Y74" s="264">
        <v>2.4734108335394508E-2</v>
      </c>
      <c r="Z74" s="223"/>
    </row>
    <row r="75" spans="1:26" x14ac:dyDescent="0.25">
      <c r="A75" s="140"/>
      <c r="B75" s="375" t="s">
        <v>524</v>
      </c>
      <c r="C75" s="141">
        <v>3077</v>
      </c>
      <c r="D75" s="262">
        <v>2982</v>
      </c>
      <c r="E75" s="142">
        <v>96.912577185570356</v>
      </c>
      <c r="F75" s="262">
        <v>0</v>
      </c>
      <c r="G75" s="142">
        <v>0</v>
      </c>
      <c r="H75" s="262">
        <v>2982</v>
      </c>
      <c r="I75" s="142">
        <v>100</v>
      </c>
      <c r="J75" s="262">
        <v>0</v>
      </c>
      <c r="K75" s="263">
        <v>0</v>
      </c>
      <c r="L75" s="262">
        <v>2162</v>
      </c>
      <c r="M75" s="263">
        <v>72.501676727028837</v>
      </c>
      <c r="N75" s="262">
        <v>3</v>
      </c>
      <c r="O75" s="263">
        <v>0.1006036217303823</v>
      </c>
      <c r="P75" s="262">
        <v>5</v>
      </c>
      <c r="Q75" s="263">
        <v>0.16767270288397049</v>
      </c>
      <c r="R75" s="141">
        <v>636</v>
      </c>
      <c r="S75" s="263">
        <v>21.327967806841048</v>
      </c>
      <c r="T75" s="141">
        <v>176</v>
      </c>
      <c r="U75" s="263">
        <v>5.9020791415157614</v>
      </c>
      <c r="V75" s="141"/>
      <c r="W75" s="263">
        <v>0</v>
      </c>
      <c r="X75" s="262"/>
      <c r="Y75" s="264">
        <v>0</v>
      </c>
      <c r="Z75" s="223"/>
    </row>
    <row r="76" spans="1:26" x14ac:dyDescent="0.25">
      <c r="A76" s="143" t="s">
        <v>488</v>
      </c>
      <c r="B76" s="277"/>
      <c r="C76" s="278">
        <v>19506</v>
      </c>
      <c r="D76" s="279">
        <v>18597</v>
      </c>
      <c r="E76" s="280">
        <v>95.339895416794832</v>
      </c>
      <c r="F76" s="279">
        <v>251</v>
      </c>
      <c r="G76" s="280">
        <v>1.3496800559229982</v>
      </c>
      <c r="H76" s="279">
        <f>SUM(H71:H75)</f>
        <v>18346</v>
      </c>
      <c r="I76" s="280">
        <v>98.650319944076998</v>
      </c>
      <c r="J76" s="279">
        <v>5</v>
      </c>
      <c r="K76" s="281">
        <v>2.7253897307314947E-2</v>
      </c>
      <c r="L76" s="279">
        <v>14852</v>
      </c>
      <c r="M76" s="281">
        <v>80.954976561648323</v>
      </c>
      <c r="N76" s="279">
        <v>24</v>
      </c>
      <c r="O76" s="281">
        <v>0.13081870707511173</v>
      </c>
      <c r="P76" s="279">
        <v>27</v>
      </c>
      <c r="Q76" s="281">
        <v>0.14717104545950072</v>
      </c>
      <c r="R76" s="279">
        <v>2814</v>
      </c>
      <c r="S76" s="281">
        <v>15.338493404556852</v>
      </c>
      <c r="T76" s="279">
        <v>611</v>
      </c>
      <c r="U76" s="281">
        <v>3.3304262509538862</v>
      </c>
      <c r="V76" s="279">
        <v>0</v>
      </c>
      <c r="W76" s="281">
        <v>0</v>
      </c>
      <c r="X76" s="279">
        <v>13</v>
      </c>
      <c r="Y76" s="282">
        <v>7.086013299901886E-2</v>
      </c>
      <c r="Z76" s="223"/>
    </row>
    <row r="77" spans="1:26" x14ac:dyDescent="0.25">
      <c r="A77" s="140" t="s">
        <v>525</v>
      </c>
      <c r="B77" s="377" t="s">
        <v>526</v>
      </c>
      <c r="C77" s="272">
        <v>4465</v>
      </c>
      <c r="D77" s="265">
        <v>3933</v>
      </c>
      <c r="E77" s="142">
        <v>88.085106382978722</v>
      </c>
      <c r="F77" s="262">
        <v>0</v>
      </c>
      <c r="G77" s="142">
        <v>0</v>
      </c>
      <c r="H77" s="265">
        <v>3933</v>
      </c>
      <c r="I77" s="142">
        <v>100</v>
      </c>
      <c r="J77" s="265">
        <v>1</v>
      </c>
      <c r="K77" s="263">
        <v>2.542588354945334E-2</v>
      </c>
      <c r="L77" s="265">
        <v>3089</v>
      </c>
      <c r="M77" s="263">
        <v>78.540554284261376</v>
      </c>
      <c r="N77" s="265">
        <v>15</v>
      </c>
      <c r="O77" s="263">
        <v>0.38138825324180015</v>
      </c>
      <c r="P77" s="265"/>
      <c r="Q77" s="263">
        <v>0</v>
      </c>
      <c r="R77" s="272">
        <v>735</v>
      </c>
      <c r="S77" s="263">
        <v>18.688024408848207</v>
      </c>
      <c r="T77" s="272">
        <v>92</v>
      </c>
      <c r="U77" s="263">
        <v>2.3391812865497075</v>
      </c>
      <c r="V77" s="272"/>
      <c r="W77" s="263">
        <v>0</v>
      </c>
      <c r="X77" s="265">
        <v>1</v>
      </c>
      <c r="Y77" s="264">
        <v>2.542588354945334E-2</v>
      </c>
      <c r="Z77" s="223"/>
    </row>
    <row r="78" spans="1:26" x14ac:dyDescent="0.25">
      <c r="A78" s="140"/>
      <c r="B78" s="377" t="s">
        <v>527</v>
      </c>
      <c r="C78" s="272">
        <v>2754</v>
      </c>
      <c r="D78" s="265">
        <v>2754</v>
      </c>
      <c r="E78" s="142">
        <v>100</v>
      </c>
      <c r="F78" s="262">
        <v>0</v>
      </c>
      <c r="G78" s="142">
        <v>0</v>
      </c>
      <c r="H78" s="265">
        <v>2754</v>
      </c>
      <c r="I78" s="142">
        <v>100</v>
      </c>
      <c r="J78" s="274">
        <v>0</v>
      </c>
      <c r="K78" s="263">
        <v>0</v>
      </c>
      <c r="L78" s="274">
        <v>1904</v>
      </c>
      <c r="M78" s="263">
        <v>69.135802469135797</v>
      </c>
      <c r="N78" s="274">
        <v>3</v>
      </c>
      <c r="O78" s="263">
        <v>0.10893246187363835</v>
      </c>
      <c r="P78" s="274">
        <v>5</v>
      </c>
      <c r="Q78" s="263">
        <v>0.18155410312273057</v>
      </c>
      <c r="R78" s="274">
        <v>584</v>
      </c>
      <c r="S78" s="263">
        <v>21.20551924473493</v>
      </c>
      <c r="T78" s="274">
        <v>257</v>
      </c>
      <c r="U78" s="263">
        <v>9.3318809005083523</v>
      </c>
      <c r="V78" s="274"/>
      <c r="W78" s="263">
        <v>0</v>
      </c>
      <c r="X78" s="274">
        <v>1</v>
      </c>
      <c r="Y78" s="264">
        <v>3.6310820624546117E-2</v>
      </c>
      <c r="Z78" s="223"/>
    </row>
    <row r="79" spans="1:26" x14ac:dyDescent="0.25">
      <c r="A79" s="140"/>
      <c r="B79" s="377" t="s">
        <v>528</v>
      </c>
      <c r="C79" s="272">
        <v>4974</v>
      </c>
      <c r="D79" s="265">
        <v>4474</v>
      </c>
      <c r="E79" s="142">
        <v>89.94772818657016</v>
      </c>
      <c r="F79" s="262">
        <v>0</v>
      </c>
      <c r="G79" s="142">
        <v>0</v>
      </c>
      <c r="H79" s="265">
        <v>4474</v>
      </c>
      <c r="I79" s="142">
        <v>100</v>
      </c>
      <c r="J79" s="265">
        <v>0</v>
      </c>
      <c r="K79" s="263">
        <v>0</v>
      </c>
      <c r="L79" s="265">
        <v>3599</v>
      </c>
      <c r="M79" s="263">
        <v>80.442556995976759</v>
      </c>
      <c r="N79" s="265">
        <v>2</v>
      </c>
      <c r="O79" s="263">
        <v>4.4702726866338846E-2</v>
      </c>
      <c r="P79" s="265">
        <v>6</v>
      </c>
      <c r="Q79" s="263">
        <v>0.13410818059901655</v>
      </c>
      <c r="R79" s="272">
        <v>680</v>
      </c>
      <c r="S79" s="263">
        <v>15.198927134555207</v>
      </c>
      <c r="T79" s="272">
        <v>187</v>
      </c>
      <c r="U79" s="263">
        <v>4.179704962002682</v>
      </c>
      <c r="V79" s="272"/>
      <c r="W79" s="263">
        <v>0</v>
      </c>
      <c r="X79" s="265"/>
      <c r="Y79" s="264">
        <v>0</v>
      </c>
      <c r="Z79" s="223"/>
    </row>
    <row r="80" spans="1:26" s="11" customFormat="1" x14ac:dyDescent="0.25">
      <c r="A80" s="286"/>
      <c r="B80" s="377" t="s">
        <v>529</v>
      </c>
      <c r="C80" s="272">
        <v>4498</v>
      </c>
      <c r="D80" s="265">
        <v>4490</v>
      </c>
      <c r="E80" s="287">
        <v>99.822143174744326</v>
      </c>
      <c r="F80" s="265">
        <v>3</v>
      </c>
      <c r="G80" s="287">
        <v>6.6815144766146986E-2</v>
      </c>
      <c r="H80" s="265">
        <v>4498</v>
      </c>
      <c r="I80" s="287">
        <v>99.933184855233847</v>
      </c>
      <c r="J80" s="265">
        <v>1</v>
      </c>
      <c r="K80" s="288">
        <v>2.2286605749944285E-2</v>
      </c>
      <c r="L80" s="265">
        <v>4282</v>
      </c>
      <c r="M80" s="288">
        <v>95.431245821261427</v>
      </c>
      <c r="N80" s="265"/>
      <c r="O80" s="288">
        <v>0</v>
      </c>
      <c r="P80" s="265"/>
      <c r="Q80" s="288">
        <v>0</v>
      </c>
      <c r="R80" s="272">
        <v>20</v>
      </c>
      <c r="S80" s="288">
        <v>0.44573211499888565</v>
      </c>
      <c r="T80" s="272">
        <v>193</v>
      </c>
      <c r="U80" s="288">
        <v>4.3013149097392471</v>
      </c>
      <c r="V80" s="272"/>
      <c r="W80" s="288">
        <v>0</v>
      </c>
      <c r="X80" s="265">
        <v>2</v>
      </c>
      <c r="Y80" s="289">
        <v>4.457321149988857E-2</v>
      </c>
      <c r="Z80" s="290"/>
    </row>
    <row r="81" spans="1:26" x14ac:dyDescent="0.25">
      <c r="A81" s="140"/>
      <c r="B81" s="377" t="s">
        <v>530</v>
      </c>
      <c r="C81" s="272">
        <v>3682</v>
      </c>
      <c r="D81" s="265">
        <v>3682</v>
      </c>
      <c r="E81" s="142">
        <v>100</v>
      </c>
      <c r="F81" s="262">
        <v>0</v>
      </c>
      <c r="G81" s="142">
        <v>0</v>
      </c>
      <c r="H81" s="265">
        <v>3682</v>
      </c>
      <c r="I81" s="142">
        <v>100</v>
      </c>
      <c r="J81" s="265">
        <v>0</v>
      </c>
      <c r="K81" s="263">
        <v>0</v>
      </c>
      <c r="L81" s="265">
        <v>3432</v>
      </c>
      <c r="M81" s="263">
        <v>93.210211841390546</v>
      </c>
      <c r="N81" s="265">
        <v>0</v>
      </c>
      <c r="O81" s="263">
        <v>0</v>
      </c>
      <c r="P81" s="265">
        <v>0</v>
      </c>
      <c r="Q81" s="263">
        <v>0</v>
      </c>
      <c r="R81" s="272">
        <v>0</v>
      </c>
      <c r="S81" s="263">
        <v>0</v>
      </c>
      <c r="T81" s="272">
        <v>247</v>
      </c>
      <c r="U81" s="263">
        <v>6.7083107007061384</v>
      </c>
      <c r="V81" s="272"/>
      <c r="W81" s="263">
        <v>0</v>
      </c>
      <c r="X81" s="265">
        <v>3</v>
      </c>
      <c r="Y81" s="264">
        <v>8.1477457903313413E-2</v>
      </c>
      <c r="Z81" s="223"/>
    </row>
    <row r="82" spans="1:26" x14ac:dyDescent="0.25">
      <c r="A82" s="378" t="s">
        <v>488</v>
      </c>
      <c r="B82" s="379"/>
      <c r="C82" s="293">
        <v>20373</v>
      </c>
      <c r="D82" s="294">
        <v>19333</v>
      </c>
      <c r="E82" s="295">
        <v>94.895204437245368</v>
      </c>
      <c r="F82" s="296">
        <v>3</v>
      </c>
      <c r="G82" s="295">
        <v>1.5517508922567631E-2</v>
      </c>
      <c r="H82" s="294">
        <f>SUM(H77:H81)</f>
        <v>19341</v>
      </c>
      <c r="I82" s="295">
        <v>99.984482491077429</v>
      </c>
      <c r="J82" s="294">
        <v>2</v>
      </c>
      <c r="K82" s="297">
        <v>1.0346611484738748E-2</v>
      </c>
      <c r="L82" s="294">
        <v>16306</v>
      </c>
      <c r="M82" s="297">
        <v>84.355923435075013</v>
      </c>
      <c r="N82" s="294">
        <v>20</v>
      </c>
      <c r="O82" s="297">
        <v>0.10346611484738748</v>
      </c>
      <c r="P82" s="294">
        <v>11</v>
      </c>
      <c r="Q82" s="297">
        <v>5.6906363166063109E-2</v>
      </c>
      <c r="R82" s="294">
        <v>2019</v>
      </c>
      <c r="S82" s="297">
        <v>10.444904293843766</v>
      </c>
      <c r="T82" s="294">
        <v>976</v>
      </c>
      <c r="U82" s="297">
        <v>5.0491464045525092</v>
      </c>
      <c r="V82" s="294">
        <v>0</v>
      </c>
      <c r="W82" s="297">
        <v>0</v>
      </c>
      <c r="X82" s="294">
        <v>7</v>
      </c>
      <c r="Y82" s="298">
        <v>3.6213140196585621E-2</v>
      </c>
      <c r="Z82" s="223"/>
    </row>
    <row r="83" spans="1:26" ht="34.5" customHeight="1" thickBot="1" x14ac:dyDescent="0.3">
      <c r="A83" s="291" t="s">
        <v>531</v>
      </c>
      <c r="B83" s="292"/>
      <c r="C83" s="390">
        <v>195823</v>
      </c>
      <c r="D83" s="391">
        <v>194351</v>
      </c>
      <c r="E83" s="392">
        <v>99.248300761401879</v>
      </c>
      <c r="F83" s="393">
        <v>2403</v>
      </c>
      <c r="G83" s="392">
        <v>1.2364227608810863</v>
      </c>
      <c r="H83" s="391">
        <v>191948</v>
      </c>
      <c r="I83" s="392">
        <v>98.763577239118916</v>
      </c>
      <c r="J83" s="391">
        <v>26</v>
      </c>
      <c r="K83" s="394">
        <v>1.3545335194948632E-2</v>
      </c>
      <c r="L83" s="391">
        <v>151053</v>
      </c>
      <c r="M83" s="394">
        <v>78.694750661637528</v>
      </c>
      <c r="N83" s="391">
        <v>274</v>
      </c>
      <c r="O83" s="394">
        <v>0.1427469939775356</v>
      </c>
      <c r="P83" s="391">
        <v>359</v>
      </c>
      <c r="Q83" s="394">
        <v>0.1870298205764061</v>
      </c>
      <c r="R83" s="391">
        <v>28548</v>
      </c>
      <c r="S83" s="394">
        <v>14.872778044053597</v>
      </c>
      <c r="T83" s="391">
        <v>11524</v>
      </c>
      <c r="U83" s="394">
        <v>6.0037093379456934</v>
      </c>
      <c r="V83" s="391">
        <v>28</v>
      </c>
      <c r="W83" s="394">
        <v>1.4587284056098528E-2</v>
      </c>
      <c r="X83" s="391">
        <v>136</v>
      </c>
      <c r="Y83" s="395">
        <v>7.085252255819284E-2</v>
      </c>
      <c r="Z83" s="223"/>
    </row>
    <row r="84" spans="1:26" ht="15.75" thickTop="1" x14ac:dyDescent="0.25"/>
    <row r="85" spans="1:26" x14ac:dyDescent="0.25">
      <c r="H85" s="223"/>
    </row>
  </sheetData>
  <mergeCells count="15">
    <mergeCell ref="F10:F11"/>
    <mergeCell ref="F2:M2"/>
    <mergeCell ref="F3:M3"/>
    <mergeCell ref="F4:M4"/>
    <mergeCell ref="F5:M5"/>
    <mergeCell ref="D7:S7"/>
    <mergeCell ref="G10:G11"/>
    <mergeCell ref="H10:H11"/>
    <mergeCell ref="I10:I11"/>
    <mergeCell ref="J10:Y10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scale="5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0"/>
  <sheetViews>
    <sheetView workbookViewId="0">
      <selection activeCell="N90" sqref="N90"/>
    </sheetView>
  </sheetViews>
  <sheetFormatPr defaultRowHeight="15" x14ac:dyDescent="0.25"/>
  <cols>
    <col min="1" max="1" width="13.5703125" customWidth="1"/>
    <col min="2" max="2" width="15.28515625" customWidth="1"/>
    <col min="3" max="3" width="13.42578125" customWidth="1"/>
    <col min="4" max="4" width="11" customWidth="1"/>
    <col min="10" max="10" width="8.42578125" customWidth="1"/>
    <col min="11" max="11" width="7.7109375" style="9" customWidth="1"/>
    <col min="12" max="12" width="10.42578125" customWidth="1"/>
    <col min="13" max="13" width="8.28515625" customWidth="1"/>
    <col min="14" max="14" width="8.5703125" customWidth="1"/>
    <col min="15" max="15" width="8.42578125" customWidth="1"/>
    <col min="16" max="16" width="7.85546875" customWidth="1"/>
    <col min="17" max="17" width="8.5703125" customWidth="1"/>
    <col min="18" max="18" width="8" customWidth="1"/>
    <col min="19" max="20" width="8.28515625" customWidth="1"/>
    <col min="21" max="21" width="7.140625" customWidth="1"/>
    <col min="22" max="22" width="8.5703125" customWidth="1"/>
    <col min="23" max="24" width="7.5703125" customWidth="1"/>
    <col min="25" max="25" width="6.5703125" customWidth="1"/>
  </cols>
  <sheetData>
    <row r="1" spans="1:25" s="1" customFormat="1" x14ac:dyDescent="0.25">
      <c r="E1" s="222"/>
      <c r="F1" s="248"/>
      <c r="U1" s="222"/>
      <c r="W1" s="222"/>
      <c r="Y1" s="222"/>
    </row>
    <row r="2" spans="1:25" s="1" customFormat="1" ht="15.75" x14ac:dyDescent="0.25">
      <c r="C2" s="2"/>
      <c r="D2" s="3"/>
      <c r="E2" s="3"/>
      <c r="F2" s="3"/>
      <c r="G2" s="4"/>
      <c r="H2" s="4"/>
      <c r="I2" s="4"/>
      <c r="J2" s="4"/>
      <c r="K2" s="3"/>
      <c r="L2" s="3"/>
      <c r="M2" s="4"/>
      <c r="N2" s="3"/>
      <c r="O2" s="3"/>
      <c r="P2" s="3"/>
      <c r="Q2" s="3"/>
      <c r="R2" s="3"/>
      <c r="S2" s="4"/>
      <c r="T2" s="3"/>
      <c r="U2" s="222"/>
      <c r="W2" s="222"/>
      <c r="Y2" s="222"/>
    </row>
    <row r="3" spans="1:25" s="1" customFormat="1" ht="18.75" x14ac:dyDescent="0.3">
      <c r="C3" s="2"/>
      <c r="D3" s="29"/>
      <c r="E3" s="27"/>
      <c r="F3" s="495" t="s">
        <v>0</v>
      </c>
      <c r="G3" s="495"/>
      <c r="H3" s="495"/>
      <c r="I3" s="495"/>
      <c r="J3" s="495"/>
      <c r="K3" s="495"/>
      <c r="L3" s="495"/>
      <c r="M3" s="495"/>
      <c r="N3" s="27"/>
      <c r="O3" s="27"/>
      <c r="P3" s="27"/>
      <c r="Q3" s="27"/>
      <c r="R3" s="27"/>
      <c r="S3" s="28"/>
      <c r="T3" s="3"/>
      <c r="U3" s="222"/>
      <c r="W3" s="222"/>
      <c r="Y3" s="222"/>
    </row>
    <row r="4" spans="1:25" s="1" customFormat="1" ht="15.75" x14ac:dyDescent="0.25">
      <c r="C4" s="2"/>
      <c r="D4" s="29"/>
      <c r="E4" s="27"/>
      <c r="F4" s="496" t="s">
        <v>1</v>
      </c>
      <c r="G4" s="496"/>
      <c r="H4" s="496"/>
      <c r="I4" s="496"/>
      <c r="J4" s="496"/>
      <c r="K4" s="496"/>
      <c r="L4" s="496"/>
      <c r="M4" s="496"/>
      <c r="N4" s="27"/>
      <c r="O4" s="27"/>
      <c r="P4" s="27"/>
      <c r="Q4" s="27"/>
      <c r="R4" s="27"/>
      <c r="S4" s="28"/>
      <c r="T4" s="3"/>
      <c r="U4" s="222"/>
      <c r="W4" s="222"/>
      <c r="Y4" s="222"/>
    </row>
    <row r="5" spans="1:25" s="1" customFormat="1" ht="15.75" x14ac:dyDescent="0.25">
      <c r="C5" s="2"/>
      <c r="D5" s="29"/>
      <c r="E5" s="27"/>
      <c r="F5" s="497" t="s">
        <v>2</v>
      </c>
      <c r="G5" s="497"/>
      <c r="H5" s="497"/>
      <c r="I5" s="497"/>
      <c r="J5" s="497"/>
      <c r="K5" s="497"/>
      <c r="L5" s="497"/>
      <c r="M5" s="497"/>
      <c r="N5" s="27"/>
      <c r="O5" s="27"/>
      <c r="P5" s="27"/>
      <c r="Q5" s="27"/>
      <c r="R5" s="27"/>
      <c r="S5" s="28"/>
      <c r="T5" s="3"/>
      <c r="U5" s="222"/>
      <c r="W5" s="222"/>
      <c r="Y5" s="222"/>
    </row>
    <row r="6" spans="1:25" s="1" customFormat="1" ht="15.75" x14ac:dyDescent="0.25">
      <c r="C6" s="2"/>
      <c r="D6" s="29"/>
      <c r="E6" s="27"/>
      <c r="F6" s="498" t="s">
        <v>532</v>
      </c>
      <c r="G6" s="498"/>
      <c r="H6" s="498"/>
      <c r="I6" s="498"/>
      <c r="J6" s="498"/>
      <c r="K6" s="498"/>
      <c r="L6" s="498"/>
      <c r="M6" s="498"/>
      <c r="N6" s="27"/>
      <c r="O6" s="27"/>
      <c r="P6" s="27"/>
      <c r="Q6" s="27"/>
      <c r="R6" s="27"/>
      <c r="S6" s="28"/>
      <c r="T6" s="3"/>
      <c r="U6" s="222"/>
      <c r="W6" s="222"/>
      <c r="Y6" s="222"/>
    </row>
    <row r="7" spans="1:25" s="1" customFormat="1" ht="15.75" x14ac:dyDescent="0.25">
      <c r="C7" s="2"/>
      <c r="D7" s="27"/>
      <c r="E7" s="27"/>
      <c r="F7" s="27"/>
      <c r="G7" s="28"/>
      <c r="H7" s="28"/>
      <c r="I7" s="28"/>
      <c r="J7" s="28"/>
      <c r="K7" s="27"/>
      <c r="L7" s="27"/>
      <c r="M7" s="28"/>
      <c r="N7" s="27"/>
      <c r="O7" s="27"/>
      <c r="P7" s="27"/>
      <c r="Q7" s="27"/>
      <c r="R7" s="27"/>
      <c r="S7" s="28"/>
      <c r="T7" s="3"/>
      <c r="U7" s="222"/>
      <c r="W7" s="222"/>
      <c r="Y7" s="222"/>
    </row>
    <row r="8" spans="1:25" s="1" customFormat="1" ht="18.75" x14ac:dyDescent="0.25">
      <c r="C8" s="2"/>
      <c r="D8" s="497" t="s">
        <v>4</v>
      </c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5"/>
      <c r="U8" s="215"/>
      <c r="V8" s="215"/>
      <c r="W8" s="215"/>
      <c r="Y8" s="222"/>
    </row>
    <row r="9" spans="1:25" s="1" customFormat="1" ht="15.75" x14ac:dyDescent="0.25"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Y9" s="222"/>
    </row>
    <row r="10" spans="1:25" s="1" customFormat="1" ht="21" customHeight="1" x14ac:dyDescent="0.25">
      <c r="B10" s="228"/>
    </row>
    <row r="11" spans="1:25" s="1" customFormat="1" ht="21" customHeight="1" x14ac:dyDescent="0.25">
      <c r="B11" s="228"/>
    </row>
    <row r="12" spans="1:25" s="1" customFormat="1" ht="15.75" thickBot="1" x14ac:dyDescent="0.3">
      <c r="B12" s="217"/>
    </row>
    <row r="13" spans="1:25" s="1" customFormat="1" ht="15.75" customHeight="1" thickTop="1" x14ac:dyDescent="0.25">
      <c r="A13" s="520" t="s">
        <v>5</v>
      </c>
      <c r="B13" s="507" t="s">
        <v>6</v>
      </c>
      <c r="C13" s="507" t="s">
        <v>7</v>
      </c>
      <c r="D13" s="509" t="s">
        <v>8</v>
      </c>
      <c r="E13" s="501" t="s">
        <v>9</v>
      </c>
      <c r="F13" s="501" t="s">
        <v>10</v>
      </c>
      <c r="G13" s="499" t="s">
        <v>9</v>
      </c>
      <c r="H13" s="501" t="s">
        <v>11</v>
      </c>
      <c r="I13" s="501" t="s">
        <v>9</v>
      </c>
      <c r="J13" s="503" t="s">
        <v>12</v>
      </c>
      <c r="K13" s="503"/>
      <c r="L13" s="503"/>
      <c r="M13" s="503"/>
      <c r="N13" s="503"/>
      <c r="O13" s="503"/>
      <c r="P13" s="503"/>
      <c r="Q13" s="503"/>
      <c r="R13" s="503"/>
      <c r="S13" s="503"/>
      <c r="T13" s="503"/>
      <c r="U13" s="503"/>
      <c r="V13" s="503"/>
      <c r="W13" s="503"/>
      <c r="X13" s="503"/>
      <c r="Y13" s="504"/>
    </row>
    <row r="14" spans="1:25" ht="70.5" customHeight="1" thickBot="1" x14ac:dyDescent="0.3">
      <c r="A14" s="524"/>
      <c r="B14" s="508"/>
      <c r="C14" s="508"/>
      <c r="D14" s="510"/>
      <c r="E14" s="502"/>
      <c r="F14" s="502"/>
      <c r="G14" s="500"/>
      <c r="H14" s="502"/>
      <c r="I14" s="502"/>
      <c r="J14" s="102" t="s">
        <v>120</v>
      </c>
      <c r="K14" s="102" t="s">
        <v>9</v>
      </c>
      <c r="L14" s="102" t="s">
        <v>121</v>
      </c>
      <c r="M14" s="102" t="s">
        <v>9</v>
      </c>
      <c r="N14" s="102" t="s">
        <v>122</v>
      </c>
      <c r="O14" s="102" t="s">
        <v>9</v>
      </c>
      <c r="P14" s="102" t="s">
        <v>123</v>
      </c>
      <c r="Q14" s="102" t="s">
        <v>9</v>
      </c>
      <c r="R14" s="102" t="s">
        <v>124</v>
      </c>
      <c r="S14" s="102" t="s">
        <v>9</v>
      </c>
      <c r="T14" s="102" t="s">
        <v>125</v>
      </c>
      <c r="U14" s="102" t="s">
        <v>128</v>
      </c>
      <c r="V14" s="102" t="s">
        <v>126</v>
      </c>
      <c r="W14" s="102" t="s">
        <v>9</v>
      </c>
      <c r="X14" s="102" t="s">
        <v>127</v>
      </c>
      <c r="Y14" s="103" t="s">
        <v>9</v>
      </c>
    </row>
    <row r="15" spans="1:25" s="249" customFormat="1" x14ac:dyDescent="0.25">
      <c r="A15" s="140" t="s">
        <v>533</v>
      </c>
      <c r="B15" s="375" t="s">
        <v>534</v>
      </c>
      <c r="C15" s="303">
        <v>2711</v>
      </c>
      <c r="D15" s="303">
        <v>2711</v>
      </c>
      <c r="E15" s="299">
        <f>D15/C15</f>
        <v>1</v>
      </c>
      <c r="F15" s="300">
        <v>125</v>
      </c>
      <c r="G15" s="299">
        <f>F15/H15</f>
        <v>4.8337200309358085E-2</v>
      </c>
      <c r="H15" s="300">
        <f>D15-F15</f>
        <v>2586</v>
      </c>
      <c r="I15" s="301">
        <f>H15/D15*100</f>
        <v>95.389155293249729</v>
      </c>
      <c r="J15" s="303">
        <v>0</v>
      </c>
      <c r="K15" s="299">
        <f>J15/H15</f>
        <v>0</v>
      </c>
      <c r="L15" s="303">
        <v>2099</v>
      </c>
      <c r="M15" s="309">
        <f>L15/H15</f>
        <v>0.81167826759474093</v>
      </c>
      <c r="N15" s="303">
        <v>3</v>
      </c>
      <c r="O15" s="299">
        <f>N15/H15</f>
        <v>1.1600928074245939E-3</v>
      </c>
      <c r="P15" s="303">
        <v>6</v>
      </c>
      <c r="Q15" s="309">
        <f>P15/H15</f>
        <v>2.3201856148491878E-3</v>
      </c>
      <c r="R15" s="303">
        <v>87</v>
      </c>
      <c r="S15" s="299">
        <f>R15/H15</f>
        <v>3.3642691415313224E-2</v>
      </c>
      <c r="T15" s="303">
        <v>567</v>
      </c>
      <c r="U15" s="309">
        <f>T15/H15</f>
        <v>0.21925754060324826</v>
      </c>
      <c r="V15" s="303">
        <v>0</v>
      </c>
      <c r="W15" s="309">
        <f>V15/H15</f>
        <v>0</v>
      </c>
      <c r="X15" s="303">
        <v>13</v>
      </c>
      <c r="Y15" s="310">
        <f>X15/H15</f>
        <v>5.0270688321732409E-3</v>
      </c>
    </row>
    <row r="16" spans="1:25" s="9" customFormat="1" x14ac:dyDescent="0.25">
      <c r="A16" s="140"/>
      <c r="B16" s="375" t="s">
        <v>535</v>
      </c>
      <c r="C16" s="303">
        <v>2079</v>
      </c>
      <c r="D16" s="303">
        <v>2082</v>
      </c>
      <c r="E16" s="299">
        <f t="shared" ref="E16:E79" si="0">D16/C16</f>
        <v>1.0014430014430014</v>
      </c>
      <c r="F16" s="300">
        <v>0</v>
      </c>
      <c r="G16" s="299">
        <f t="shared" ref="G16:G79" si="1">F16/H16</f>
        <v>0</v>
      </c>
      <c r="H16" s="300">
        <f t="shared" ref="H16:H21" si="2">D16-F16</f>
        <v>2082</v>
      </c>
      <c r="I16" s="301">
        <f t="shared" ref="I16:I79" si="3">H16/D16*100</f>
        <v>100</v>
      </c>
      <c r="J16" s="303">
        <v>0</v>
      </c>
      <c r="K16" s="299">
        <f t="shared" ref="K16:K79" si="4">J16/H16</f>
        <v>0</v>
      </c>
      <c r="L16" s="303">
        <v>1543</v>
      </c>
      <c r="M16" s="309">
        <f t="shared" ref="M16:M79" si="5">L16/H16</f>
        <v>0.74111431316042264</v>
      </c>
      <c r="N16" s="303">
        <v>15</v>
      </c>
      <c r="O16" s="299">
        <f t="shared" ref="O16:O79" si="6">N16/H16</f>
        <v>7.2046109510086453E-3</v>
      </c>
      <c r="P16" s="300">
        <v>0</v>
      </c>
      <c r="Q16" s="309">
        <f t="shared" ref="Q16:Q79" si="7">P16/H16</f>
        <v>0</v>
      </c>
      <c r="R16" s="303">
        <v>789</v>
      </c>
      <c r="S16" s="299">
        <f t="shared" ref="S16:S79" si="8">R16/H16</f>
        <v>0.37896253602305474</v>
      </c>
      <c r="T16" s="303">
        <v>897</v>
      </c>
      <c r="U16" s="309">
        <f t="shared" ref="U16:U79" si="9">T16/H16</f>
        <v>0.43083573487031701</v>
      </c>
      <c r="V16" s="303">
        <v>0</v>
      </c>
      <c r="W16" s="309">
        <f t="shared" ref="W16:W79" si="10">V16/H16</f>
        <v>0</v>
      </c>
      <c r="X16" s="303">
        <v>4</v>
      </c>
      <c r="Y16" s="310">
        <f t="shared" ref="Y16:Y79" si="11">X16/H16</f>
        <v>1.9212295869356388E-3</v>
      </c>
    </row>
    <row r="17" spans="1:25" s="9" customFormat="1" x14ac:dyDescent="0.25">
      <c r="A17" s="140"/>
      <c r="B17" s="375" t="s">
        <v>536</v>
      </c>
      <c r="C17" s="303">
        <v>7336</v>
      </c>
      <c r="D17" s="303">
        <v>7321</v>
      </c>
      <c r="E17" s="299">
        <f t="shared" si="0"/>
        <v>0.99795528898582331</v>
      </c>
      <c r="F17" s="306">
        <v>77</v>
      </c>
      <c r="G17" s="299">
        <f t="shared" si="1"/>
        <v>1.0629486471562673E-2</v>
      </c>
      <c r="H17" s="300">
        <f t="shared" si="2"/>
        <v>7244</v>
      </c>
      <c r="I17" s="301">
        <f t="shared" si="3"/>
        <v>98.948231115967772</v>
      </c>
      <c r="J17" s="303">
        <v>0</v>
      </c>
      <c r="K17" s="299">
        <f t="shared" si="4"/>
        <v>0</v>
      </c>
      <c r="L17" s="303">
        <v>5737</v>
      </c>
      <c r="M17" s="309">
        <f t="shared" si="5"/>
        <v>0.79196576477084479</v>
      </c>
      <c r="N17" s="303">
        <v>2</v>
      </c>
      <c r="O17" s="299">
        <f t="shared" si="6"/>
        <v>2.7609055770292659E-4</v>
      </c>
      <c r="P17" s="300">
        <v>11</v>
      </c>
      <c r="Q17" s="309">
        <f t="shared" si="7"/>
        <v>1.5184980673660961E-3</v>
      </c>
      <c r="R17" s="303">
        <v>57</v>
      </c>
      <c r="S17" s="299">
        <f t="shared" si="8"/>
        <v>7.8685808945334074E-3</v>
      </c>
      <c r="T17" s="303">
        <v>456</v>
      </c>
      <c r="U17" s="309">
        <f t="shared" si="9"/>
        <v>6.2948647156267259E-2</v>
      </c>
      <c r="V17" s="303">
        <v>0</v>
      </c>
      <c r="W17" s="309">
        <f t="shared" si="10"/>
        <v>0</v>
      </c>
      <c r="X17" s="303">
        <v>24</v>
      </c>
      <c r="Y17" s="310">
        <f t="shared" si="11"/>
        <v>3.3130866924351186E-3</v>
      </c>
    </row>
    <row r="18" spans="1:25" s="9" customFormat="1" x14ac:dyDescent="0.25">
      <c r="A18" s="140"/>
      <c r="B18" s="375" t="s">
        <v>537</v>
      </c>
      <c r="C18" s="303">
        <v>2705</v>
      </c>
      <c r="D18" s="300">
        <v>2726</v>
      </c>
      <c r="E18" s="299">
        <f t="shared" si="0"/>
        <v>1.0077634011090573</v>
      </c>
      <c r="F18" s="300">
        <v>0</v>
      </c>
      <c r="G18" s="299">
        <f t="shared" si="1"/>
        <v>0</v>
      </c>
      <c r="H18" s="300">
        <f t="shared" si="2"/>
        <v>2726</v>
      </c>
      <c r="I18" s="301">
        <f t="shared" si="3"/>
        <v>100</v>
      </c>
      <c r="J18" s="300">
        <v>2</v>
      </c>
      <c r="K18" s="299">
        <f t="shared" si="4"/>
        <v>7.3367571533382249E-4</v>
      </c>
      <c r="L18" s="303">
        <v>2234</v>
      </c>
      <c r="M18" s="309">
        <f t="shared" si="5"/>
        <v>0.81951577402787967</v>
      </c>
      <c r="N18" s="303">
        <v>9</v>
      </c>
      <c r="O18" s="299">
        <f t="shared" si="6"/>
        <v>3.301540719002201E-3</v>
      </c>
      <c r="P18" s="300">
        <v>41</v>
      </c>
      <c r="Q18" s="309">
        <f t="shared" si="7"/>
        <v>1.504035216434336E-2</v>
      </c>
      <c r="R18" s="303">
        <v>98</v>
      </c>
      <c r="S18" s="299">
        <f t="shared" si="8"/>
        <v>3.5950110051357301E-2</v>
      </c>
      <c r="T18" s="303">
        <v>678</v>
      </c>
      <c r="U18" s="309">
        <f t="shared" si="9"/>
        <v>0.2487160674981658</v>
      </c>
      <c r="V18" s="303">
        <v>2</v>
      </c>
      <c r="W18" s="309">
        <f t="shared" si="10"/>
        <v>7.3367571533382249E-4</v>
      </c>
      <c r="X18" s="303">
        <v>4</v>
      </c>
      <c r="Y18" s="310">
        <f t="shared" si="11"/>
        <v>1.467351430667645E-3</v>
      </c>
    </row>
    <row r="19" spans="1:25" s="9" customFormat="1" x14ac:dyDescent="0.25">
      <c r="A19" s="140"/>
      <c r="B19" s="375" t="s">
        <v>538</v>
      </c>
      <c r="C19" s="303">
        <v>3044</v>
      </c>
      <c r="D19" s="300">
        <v>3037</v>
      </c>
      <c r="E19" s="299">
        <f t="shared" si="0"/>
        <v>0.99770039421813406</v>
      </c>
      <c r="F19" s="300">
        <v>0</v>
      </c>
      <c r="G19" s="299">
        <f t="shared" si="1"/>
        <v>0</v>
      </c>
      <c r="H19" s="300">
        <f t="shared" si="2"/>
        <v>3037</v>
      </c>
      <c r="I19" s="301">
        <f t="shared" si="3"/>
        <v>100</v>
      </c>
      <c r="J19" s="303">
        <v>0</v>
      </c>
      <c r="K19" s="299">
        <f t="shared" si="4"/>
        <v>0</v>
      </c>
      <c r="L19" s="303">
        <v>2312</v>
      </c>
      <c r="M19" s="309">
        <f t="shared" si="5"/>
        <v>0.76127757655581163</v>
      </c>
      <c r="N19" s="303">
        <v>2</v>
      </c>
      <c r="O19" s="299">
        <f t="shared" si="6"/>
        <v>6.5854461639776091E-4</v>
      </c>
      <c r="P19" s="303">
        <v>5</v>
      </c>
      <c r="Q19" s="309">
        <f t="shared" si="7"/>
        <v>1.6463615409944023E-3</v>
      </c>
      <c r="R19" s="303">
        <v>89</v>
      </c>
      <c r="S19" s="299">
        <f t="shared" si="8"/>
        <v>2.9305235429700361E-2</v>
      </c>
      <c r="T19" s="303">
        <v>456</v>
      </c>
      <c r="U19" s="309">
        <f t="shared" si="9"/>
        <v>0.15014817253868951</v>
      </c>
      <c r="V19" s="303">
        <v>2</v>
      </c>
      <c r="W19" s="309">
        <f t="shared" si="10"/>
        <v>6.5854461639776091E-4</v>
      </c>
      <c r="X19" s="303">
        <v>19</v>
      </c>
      <c r="Y19" s="310">
        <f t="shared" si="11"/>
        <v>6.2561738557787294E-3</v>
      </c>
    </row>
    <row r="20" spans="1:25" s="9" customFormat="1" x14ac:dyDescent="0.25">
      <c r="A20" s="140"/>
      <c r="B20" s="375" t="s">
        <v>539</v>
      </c>
      <c r="C20" s="303">
        <v>5719</v>
      </c>
      <c r="D20" s="300">
        <v>5742</v>
      </c>
      <c r="E20" s="299">
        <f t="shared" si="0"/>
        <v>1.0040216821122574</v>
      </c>
      <c r="F20" s="300">
        <v>90</v>
      </c>
      <c r="G20" s="299">
        <f t="shared" si="1"/>
        <v>1.5923566878980892E-2</v>
      </c>
      <c r="H20" s="300">
        <f t="shared" si="2"/>
        <v>5652</v>
      </c>
      <c r="I20" s="301">
        <f t="shared" si="3"/>
        <v>98.432601880877741</v>
      </c>
      <c r="J20" s="303">
        <v>0</v>
      </c>
      <c r="K20" s="299">
        <f t="shared" si="4"/>
        <v>0</v>
      </c>
      <c r="L20" s="303">
        <v>4987</v>
      </c>
      <c r="M20" s="309">
        <f t="shared" si="5"/>
        <v>0.88234253361641901</v>
      </c>
      <c r="N20" s="303">
        <v>3</v>
      </c>
      <c r="O20" s="299">
        <f t="shared" si="6"/>
        <v>5.3078556263269638E-4</v>
      </c>
      <c r="P20" s="303">
        <v>54</v>
      </c>
      <c r="Q20" s="309">
        <f t="shared" si="7"/>
        <v>9.5541401273885346E-3</v>
      </c>
      <c r="R20" s="303">
        <v>134</v>
      </c>
      <c r="S20" s="299">
        <f t="shared" si="8"/>
        <v>2.3708421797593773E-2</v>
      </c>
      <c r="T20" s="300">
        <v>49</v>
      </c>
      <c r="U20" s="309">
        <f t="shared" si="9"/>
        <v>8.6694975230007069E-3</v>
      </c>
      <c r="V20" s="303">
        <v>0</v>
      </c>
      <c r="W20" s="309">
        <f t="shared" si="10"/>
        <v>0</v>
      </c>
      <c r="X20" s="303">
        <v>0</v>
      </c>
      <c r="Y20" s="310">
        <f t="shared" si="11"/>
        <v>0</v>
      </c>
    </row>
    <row r="21" spans="1:25" s="9" customFormat="1" x14ac:dyDescent="0.25">
      <c r="A21" s="140"/>
      <c r="B21" s="375" t="s">
        <v>540</v>
      </c>
      <c r="C21" s="303">
        <v>2085</v>
      </c>
      <c r="D21" s="303">
        <v>2085</v>
      </c>
      <c r="E21" s="299">
        <f t="shared" si="0"/>
        <v>1</v>
      </c>
      <c r="F21" s="300">
        <v>14</v>
      </c>
      <c r="G21" s="299">
        <f t="shared" si="1"/>
        <v>6.7600193143408979E-3</v>
      </c>
      <c r="H21" s="300">
        <f t="shared" si="2"/>
        <v>2071</v>
      </c>
      <c r="I21" s="301">
        <f t="shared" si="3"/>
        <v>99.328537170263786</v>
      </c>
      <c r="J21" s="303">
        <v>0</v>
      </c>
      <c r="K21" s="299">
        <f t="shared" si="4"/>
        <v>0</v>
      </c>
      <c r="L21" s="303">
        <v>1786</v>
      </c>
      <c r="M21" s="309">
        <f t="shared" si="5"/>
        <v>0.86238532110091748</v>
      </c>
      <c r="N21" s="303">
        <v>2</v>
      </c>
      <c r="O21" s="299">
        <f t="shared" si="6"/>
        <v>9.6571704490584255E-4</v>
      </c>
      <c r="P21" s="300">
        <v>23</v>
      </c>
      <c r="Q21" s="309">
        <f t="shared" si="7"/>
        <v>1.110574601641719E-2</v>
      </c>
      <c r="R21" s="303">
        <v>786</v>
      </c>
      <c r="S21" s="299">
        <f t="shared" si="8"/>
        <v>0.37952679864799616</v>
      </c>
      <c r="T21" s="303">
        <v>457</v>
      </c>
      <c r="U21" s="309">
        <f t="shared" si="9"/>
        <v>0.22066634476098504</v>
      </c>
      <c r="V21" s="303">
        <v>0</v>
      </c>
      <c r="W21" s="309">
        <f t="shared" si="10"/>
        <v>0</v>
      </c>
      <c r="X21" s="303">
        <v>9</v>
      </c>
      <c r="Y21" s="310">
        <f t="shared" si="11"/>
        <v>4.3457267020762915E-3</v>
      </c>
    </row>
    <row r="22" spans="1:25" s="250" customFormat="1" x14ac:dyDescent="0.25">
      <c r="A22" s="140" t="s">
        <v>381</v>
      </c>
      <c r="B22" s="375"/>
      <c r="C22" s="315">
        <f>SUM(C15:C21)</f>
        <v>25679</v>
      </c>
      <c r="D22" s="316">
        <f>SUM(D15:D21)</f>
        <v>25704</v>
      </c>
      <c r="E22" s="318">
        <f t="shared" si="0"/>
        <v>1.0009735581603645</v>
      </c>
      <c r="F22" s="316">
        <f>SUM(F15:F21)</f>
        <v>306</v>
      </c>
      <c r="G22" s="318">
        <f t="shared" si="1"/>
        <v>1.2048192771084338E-2</v>
      </c>
      <c r="H22" s="316">
        <f>D22-F22</f>
        <v>25398</v>
      </c>
      <c r="I22" s="319">
        <f t="shared" si="3"/>
        <v>98.80952380952381</v>
      </c>
      <c r="J22" s="316">
        <f>SUM(J15:J21)</f>
        <v>2</v>
      </c>
      <c r="K22" s="318">
        <f t="shared" si="4"/>
        <v>7.8746357980943386E-5</v>
      </c>
      <c r="L22" s="316">
        <f>SUM(L15:L21)</f>
        <v>20698</v>
      </c>
      <c r="M22" s="320">
        <f t="shared" si="5"/>
        <v>0.8149460587447831</v>
      </c>
      <c r="N22" s="316">
        <f>SUM(N15:N21)</f>
        <v>36</v>
      </c>
      <c r="O22" s="318">
        <f t="shared" si="6"/>
        <v>1.4174344436569809E-3</v>
      </c>
      <c r="P22" s="316">
        <f>SUM(P15:P21)</f>
        <v>140</v>
      </c>
      <c r="Q22" s="320">
        <f t="shared" si="7"/>
        <v>5.5122450586660371E-3</v>
      </c>
      <c r="R22" s="316">
        <f>SUM(R15:R21)</f>
        <v>2040</v>
      </c>
      <c r="S22" s="318">
        <f t="shared" si="8"/>
        <v>8.0321285140562249E-2</v>
      </c>
      <c r="T22" s="316">
        <f>SUM(T15:T21)</f>
        <v>3560</v>
      </c>
      <c r="U22" s="320">
        <f t="shared" si="9"/>
        <v>0.14016851720607923</v>
      </c>
      <c r="V22" s="316">
        <f>SUM(V15:V21)</f>
        <v>4</v>
      </c>
      <c r="W22" s="320">
        <f t="shared" si="10"/>
        <v>1.5749271596188677E-4</v>
      </c>
      <c r="X22" s="316">
        <f>SUM(X15:X21)</f>
        <v>73</v>
      </c>
      <c r="Y22" s="321">
        <f t="shared" si="11"/>
        <v>2.8742420663044332E-3</v>
      </c>
    </row>
    <row r="23" spans="1:25" s="9" customFormat="1" x14ac:dyDescent="0.25">
      <c r="A23" s="143"/>
      <c r="B23" s="277"/>
      <c r="C23" s="322"/>
      <c r="D23" s="323"/>
      <c r="E23" s="324"/>
      <c r="F23" s="323"/>
      <c r="G23" s="324"/>
      <c r="H23" s="323">
        <f t="shared" ref="H23:H87" si="12">D23-F23</f>
        <v>0</v>
      </c>
      <c r="I23" s="325"/>
      <c r="J23" s="323"/>
      <c r="K23" s="324"/>
      <c r="L23" s="323"/>
      <c r="M23" s="326"/>
      <c r="N23" s="323"/>
      <c r="O23" s="324"/>
      <c r="P23" s="323"/>
      <c r="Q23" s="326"/>
      <c r="R23" s="323"/>
      <c r="S23" s="324"/>
      <c r="T23" s="323"/>
      <c r="U23" s="326"/>
      <c r="V23" s="323"/>
      <c r="W23" s="326"/>
      <c r="X23" s="323"/>
      <c r="Y23" s="327"/>
    </row>
    <row r="24" spans="1:25" s="9" customFormat="1" x14ac:dyDescent="0.25">
      <c r="A24" s="140" t="s">
        <v>541</v>
      </c>
      <c r="B24" s="375" t="s">
        <v>542</v>
      </c>
      <c r="C24" s="303">
        <v>3677</v>
      </c>
      <c r="D24" s="300">
        <v>3677</v>
      </c>
      <c r="E24" s="299">
        <f t="shared" si="0"/>
        <v>1</v>
      </c>
      <c r="F24" s="300">
        <v>67</v>
      </c>
      <c r="G24" s="299">
        <f t="shared" si="1"/>
        <v>1.8559556786703599E-2</v>
      </c>
      <c r="H24" s="300">
        <f t="shared" si="12"/>
        <v>3610</v>
      </c>
      <c r="I24" s="301">
        <f t="shared" si="3"/>
        <v>98.177862387816148</v>
      </c>
      <c r="J24" s="303">
        <v>3</v>
      </c>
      <c r="K24" s="299">
        <f t="shared" si="4"/>
        <v>8.310249307479224E-4</v>
      </c>
      <c r="L24" s="303">
        <v>2980</v>
      </c>
      <c r="M24" s="309">
        <f t="shared" si="5"/>
        <v>0.82548476454293629</v>
      </c>
      <c r="N24" s="303">
        <v>3</v>
      </c>
      <c r="O24" s="299">
        <f t="shared" si="6"/>
        <v>8.310249307479224E-4</v>
      </c>
      <c r="P24" s="303">
        <v>18</v>
      </c>
      <c r="Q24" s="309">
        <f t="shared" si="7"/>
        <v>4.9861495844875344E-3</v>
      </c>
      <c r="R24" s="303">
        <v>123</v>
      </c>
      <c r="S24" s="299">
        <f t="shared" si="8"/>
        <v>3.4072022160664822E-2</v>
      </c>
      <c r="T24" s="303">
        <v>988</v>
      </c>
      <c r="U24" s="309">
        <f t="shared" si="9"/>
        <v>0.27368421052631581</v>
      </c>
      <c r="V24" s="303">
        <v>0</v>
      </c>
      <c r="W24" s="309">
        <f t="shared" si="10"/>
        <v>0</v>
      </c>
      <c r="X24" s="303">
        <v>0</v>
      </c>
      <c r="Y24" s="310">
        <f t="shared" si="11"/>
        <v>0</v>
      </c>
    </row>
    <row r="25" spans="1:25" s="9" customFormat="1" x14ac:dyDescent="0.25">
      <c r="A25" s="140"/>
      <c r="B25" s="375" t="s">
        <v>543</v>
      </c>
      <c r="C25" s="303">
        <v>2914</v>
      </c>
      <c r="D25" s="300">
        <v>2914</v>
      </c>
      <c r="E25" s="299">
        <f t="shared" si="0"/>
        <v>1</v>
      </c>
      <c r="F25" s="300">
        <v>69</v>
      </c>
      <c r="G25" s="299">
        <f t="shared" si="1"/>
        <v>2.4253075571177504E-2</v>
      </c>
      <c r="H25" s="300">
        <f t="shared" si="12"/>
        <v>2845</v>
      </c>
      <c r="I25" s="301">
        <f t="shared" si="3"/>
        <v>97.632120796156485</v>
      </c>
      <c r="J25" s="303">
        <v>2</v>
      </c>
      <c r="K25" s="299">
        <f t="shared" si="4"/>
        <v>7.0298769771529003E-4</v>
      </c>
      <c r="L25" s="303">
        <v>2033</v>
      </c>
      <c r="M25" s="309">
        <f t="shared" si="5"/>
        <v>0.71458699472759224</v>
      </c>
      <c r="N25" s="303">
        <v>3</v>
      </c>
      <c r="O25" s="299">
        <f t="shared" si="6"/>
        <v>1.054481546572935E-3</v>
      </c>
      <c r="P25" s="303">
        <v>7</v>
      </c>
      <c r="Q25" s="309">
        <f t="shared" si="7"/>
        <v>2.4604569420035149E-3</v>
      </c>
      <c r="R25" s="303">
        <v>67</v>
      </c>
      <c r="S25" s="299">
        <f t="shared" si="8"/>
        <v>2.3550087873462213E-2</v>
      </c>
      <c r="T25" s="303">
        <v>456</v>
      </c>
      <c r="U25" s="309">
        <f t="shared" si="9"/>
        <v>0.16028119507908611</v>
      </c>
      <c r="V25" s="303">
        <v>0</v>
      </c>
      <c r="W25" s="309">
        <f t="shared" si="10"/>
        <v>0</v>
      </c>
      <c r="X25" s="303">
        <v>1</v>
      </c>
      <c r="Y25" s="310">
        <f t="shared" si="11"/>
        <v>3.5149384885764501E-4</v>
      </c>
    </row>
    <row r="26" spans="1:25" s="9" customFormat="1" x14ac:dyDescent="0.25">
      <c r="A26" s="140"/>
      <c r="B26" s="375" t="s">
        <v>544</v>
      </c>
      <c r="C26" s="302">
        <v>3641</v>
      </c>
      <c r="D26" s="300">
        <v>3630</v>
      </c>
      <c r="E26" s="299">
        <f t="shared" si="0"/>
        <v>0.99697885196374625</v>
      </c>
      <c r="F26" s="300">
        <v>116</v>
      </c>
      <c r="G26" s="299">
        <f t="shared" si="1"/>
        <v>3.3010813887307915E-2</v>
      </c>
      <c r="H26" s="300">
        <f t="shared" si="12"/>
        <v>3514</v>
      </c>
      <c r="I26" s="301">
        <f t="shared" si="3"/>
        <v>96.80440771349862</v>
      </c>
      <c r="J26" s="303">
        <v>0</v>
      </c>
      <c r="K26" s="299">
        <f t="shared" si="4"/>
        <v>0</v>
      </c>
      <c r="L26" s="303">
        <v>3098</v>
      </c>
      <c r="M26" s="309">
        <f t="shared" si="5"/>
        <v>0.88161639157655092</v>
      </c>
      <c r="N26" s="303">
        <v>29</v>
      </c>
      <c r="O26" s="299">
        <f t="shared" si="6"/>
        <v>8.2527034718269787E-3</v>
      </c>
      <c r="P26" s="303">
        <v>5</v>
      </c>
      <c r="Q26" s="309">
        <f t="shared" si="7"/>
        <v>1.4228799089356858E-3</v>
      </c>
      <c r="R26" s="303">
        <v>678</v>
      </c>
      <c r="S26" s="299">
        <f t="shared" si="8"/>
        <v>0.192942515651679</v>
      </c>
      <c r="T26" s="303">
        <v>342</v>
      </c>
      <c r="U26" s="309">
        <f t="shared" si="9"/>
        <v>9.7324985771200911E-2</v>
      </c>
      <c r="V26" s="303">
        <v>0</v>
      </c>
      <c r="W26" s="309">
        <f t="shared" si="10"/>
        <v>0</v>
      </c>
      <c r="X26" s="303">
        <v>5</v>
      </c>
      <c r="Y26" s="310">
        <f t="shared" si="11"/>
        <v>1.4228799089356858E-3</v>
      </c>
    </row>
    <row r="27" spans="1:25" s="9" customFormat="1" x14ac:dyDescent="0.25">
      <c r="A27" s="140"/>
      <c r="B27" s="375" t="s">
        <v>545</v>
      </c>
      <c r="C27" s="302">
        <v>2732</v>
      </c>
      <c r="D27" s="300">
        <v>2730</v>
      </c>
      <c r="E27" s="299">
        <f t="shared" si="0"/>
        <v>0.99926793557833093</v>
      </c>
      <c r="F27" s="300">
        <v>17</v>
      </c>
      <c r="G27" s="299">
        <f t="shared" si="1"/>
        <v>6.2661260597124957E-3</v>
      </c>
      <c r="H27" s="300">
        <f t="shared" si="12"/>
        <v>2713</v>
      </c>
      <c r="I27" s="301">
        <f t="shared" si="3"/>
        <v>99.377289377289372</v>
      </c>
      <c r="J27" s="303">
        <v>0</v>
      </c>
      <c r="K27" s="299">
        <f t="shared" si="4"/>
        <v>0</v>
      </c>
      <c r="L27" s="303">
        <v>1987</v>
      </c>
      <c r="M27" s="309">
        <f t="shared" si="5"/>
        <v>0.73239955768521936</v>
      </c>
      <c r="N27" s="303">
        <v>57</v>
      </c>
      <c r="O27" s="299">
        <f t="shared" si="6"/>
        <v>2.1009952082565425E-2</v>
      </c>
      <c r="P27" s="303">
        <v>4</v>
      </c>
      <c r="Q27" s="309">
        <f t="shared" si="7"/>
        <v>1.474382602285293E-3</v>
      </c>
      <c r="R27" s="303">
        <v>87</v>
      </c>
      <c r="S27" s="299">
        <f t="shared" si="8"/>
        <v>3.2067821599705122E-2</v>
      </c>
      <c r="T27" s="303">
        <v>456</v>
      </c>
      <c r="U27" s="309">
        <f t="shared" si="9"/>
        <v>0.1680796166605234</v>
      </c>
      <c r="V27" s="303">
        <v>6</v>
      </c>
      <c r="W27" s="309">
        <f t="shared" si="10"/>
        <v>2.2115739034279398E-3</v>
      </c>
      <c r="X27" s="303">
        <v>8</v>
      </c>
      <c r="Y27" s="310">
        <f t="shared" si="11"/>
        <v>2.9487652045705861E-3</v>
      </c>
    </row>
    <row r="28" spans="1:25" s="9" customFormat="1" x14ac:dyDescent="0.25">
      <c r="A28" s="140"/>
      <c r="B28" s="375" t="s">
        <v>454</v>
      </c>
      <c r="C28" s="302">
        <v>2389</v>
      </c>
      <c r="D28" s="300">
        <v>2380</v>
      </c>
      <c r="E28" s="299">
        <f t="shared" si="0"/>
        <v>0.99623273336123896</v>
      </c>
      <c r="F28" s="300">
        <v>22</v>
      </c>
      <c r="G28" s="299">
        <f t="shared" si="1"/>
        <v>9.3299406276505514E-3</v>
      </c>
      <c r="H28" s="300">
        <f t="shared" si="12"/>
        <v>2358</v>
      </c>
      <c r="I28" s="301">
        <f t="shared" si="3"/>
        <v>99.075630252100837</v>
      </c>
      <c r="J28" s="303">
        <v>0</v>
      </c>
      <c r="K28" s="299">
        <f t="shared" si="4"/>
        <v>0</v>
      </c>
      <c r="L28" s="303">
        <v>1706</v>
      </c>
      <c r="M28" s="309">
        <f t="shared" si="5"/>
        <v>0.72349448685326545</v>
      </c>
      <c r="N28" s="303">
        <v>2</v>
      </c>
      <c r="O28" s="299">
        <f t="shared" si="6"/>
        <v>8.4817642069550466E-4</v>
      </c>
      <c r="P28" s="303">
        <v>23</v>
      </c>
      <c r="Q28" s="309">
        <f t="shared" si="7"/>
        <v>9.7540288379983041E-3</v>
      </c>
      <c r="R28" s="303">
        <v>123</v>
      </c>
      <c r="S28" s="299">
        <f t="shared" si="8"/>
        <v>5.2162849872773538E-2</v>
      </c>
      <c r="T28" s="303">
        <v>234</v>
      </c>
      <c r="U28" s="309">
        <f t="shared" si="9"/>
        <v>9.9236641221374045E-2</v>
      </c>
      <c r="V28" s="303">
        <v>0</v>
      </c>
      <c r="W28" s="309">
        <f t="shared" si="10"/>
        <v>0</v>
      </c>
      <c r="X28" s="303">
        <v>0</v>
      </c>
      <c r="Y28" s="310">
        <f t="shared" si="11"/>
        <v>0</v>
      </c>
    </row>
    <row r="29" spans="1:25" s="250" customFormat="1" x14ac:dyDescent="0.25">
      <c r="A29" s="273" t="s">
        <v>381</v>
      </c>
      <c r="B29" s="376"/>
      <c r="C29" s="328">
        <f>SUM(C24:C28)</f>
        <v>15353</v>
      </c>
      <c r="D29" s="329">
        <f>SUM(D24:D28)</f>
        <v>15331</v>
      </c>
      <c r="E29" s="330">
        <f t="shared" si="0"/>
        <v>0.99856705529863865</v>
      </c>
      <c r="F29" s="329">
        <f>SUM(F24:F28)</f>
        <v>291</v>
      </c>
      <c r="G29" s="330">
        <f t="shared" si="1"/>
        <v>1.9348404255319147E-2</v>
      </c>
      <c r="H29" s="329">
        <f t="shared" si="12"/>
        <v>15040</v>
      </c>
      <c r="I29" s="331">
        <f t="shared" si="3"/>
        <v>98.101885069467087</v>
      </c>
      <c r="J29" s="329">
        <f>SUM(J24:J28)</f>
        <v>5</v>
      </c>
      <c r="K29" s="330">
        <f t="shared" si="4"/>
        <v>3.3244680851063829E-4</v>
      </c>
      <c r="L29" s="329">
        <f>SUM(L24:L28)</f>
        <v>11804</v>
      </c>
      <c r="M29" s="332">
        <f t="shared" si="5"/>
        <v>0.78484042553191491</v>
      </c>
      <c r="N29" s="329">
        <f>SUM(N24:N28)</f>
        <v>94</v>
      </c>
      <c r="O29" s="330">
        <f t="shared" si="6"/>
        <v>6.2500000000000003E-3</v>
      </c>
      <c r="P29" s="329">
        <f>SUM(P24:P28)</f>
        <v>57</v>
      </c>
      <c r="Q29" s="332">
        <f t="shared" si="7"/>
        <v>3.7898936170212764E-3</v>
      </c>
      <c r="R29" s="329">
        <f>SUM(R24:R28)</f>
        <v>1078</v>
      </c>
      <c r="S29" s="330">
        <f t="shared" si="8"/>
        <v>7.167553191489362E-2</v>
      </c>
      <c r="T29" s="329">
        <f>SUM(T24:T28)</f>
        <v>2476</v>
      </c>
      <c r="U29" s="332">
        <f t="shared" si="9"/>
        <v>0.16462765957446809</v>
      </c>
      <c r="V29" s="329">
        <f>SUM(V24:V28)</f>
        <v>6</v>
      </c>
      <c r="W29" s="332">
        <f t="shared" si="10"/>
        <v>3.9893617021276594E-4</v>
      </c>
      <c r="X29" s="329">
        <f>SUM(X24:X28)</f>
        <v>14</v>
      </c>
      <c r="Y29" s="333">
        <f t="shared" si="11"/>
        <v>9.3085106382978728E-4</v>
      </c>
    </row>
    <row r="30" spans="1:25" s="9" customFormat="1" x14ac:dyDescent="0.25">
      <c r="A30" s="143"/>
      <c r="B30" s="277"/>
      <c r="C30" s="322"/>
      <c r="D30" s="323"/>
      <c r="E30" s="324"/>
      <c r="F30" s="323"/>
      <c r="G30" s="324"/>
      <c r="H30" s="323">
        <f t="shared" si="12"/>
        <v>0</v>
      </c>
      <c r="I30" s="325"/>
      <c r="J30" s="323"/>
      <c r="K30" s="324"/>
      <c r="L30" s="323"/>
      <c r="M30" s="326"/>
      <c r="N30" s="323"/>
      <c r="O30" s="324"/>
      <c r="P30" s="323"/>
      <c r="Q30" s="326"/>
      <c r="R30" s="323"/>
      <c r="S30" s="324"/>
      <c r="T30" s="323"/>
      <c r="U30" s="326"/>
      <c r="V30" s="323"/>
      <c r="W30" s="326"/>
      <c r="X30" s="323"/>
      <c r="Y30" s="327"/>
    </row>
    <row r="31" spans="1:25" s="9" customFormat="1" x14ac:dyDescent="0.25">
      <c r="A31" s="140" t="s">
        <v>546</v>
      </c>
      <c r="B31" s="375" t="s">
        <v>547</v>
      </c>
      <c r="C31" s="302">
        <v>1846</v>
      </c>
      <c r="D31" s="300">
        <v>1829</v>
      </c>
      <c r="E31" s="299">
        <f t="shared" si="0"/>
        <v>0.99079089924160346</v>
      </c>
      <c r="F31" s="300">
        <v>0</v>
      </c>
      <c r="G31" s="299">
        <f t="shared" si="1"/>
        <v>0</v>
      </c>
      <c r="H31" s="300">
        <f t="shared" si="12"/>
        <v>1829</v>
      </c>
      <c r="I31" s="301">
        <f t="shared" si="3"/>
        <v>100</v>
      </c>
      <c r="J31" s="303">
        <v>3</v>
      </c>
      <c r="K31" s="299">
        <f t="shared" si="4"/>
        <v>1.6402405686167304E-3</v>
      </c>
      <c r="L31" s="303">
        <v>1456</v>
      </c>
      <c r="M31" s="309">
        <f t="shared" si="5"/>
        <v>0.79606342263531982</v>
      </c>
      <c r="N31" s="303">
        <v>3</v>
      </c>
      <c r="O31" s="299">
        <f t="shared" si="6"/>
        <v>1.6402405686167304E-3</v>
      </c>
      <c r="P31" s="303">
        <v>1</v>
      </c>
      <c r="Q31" s="309">
        <f t="shared" si="7"/>
        <v>5.4674685620557679E-4</v>
      </c>
      <c r="R31" s="303">
        <v>456</v>
      </c>
      <c r="S31" s="299">
        <f t="shared" si="8"/>
        <v>0.24931656642974304</v>
      </c>
      <c r="T31" s="300">
        <v>564</v>
      </c>
      <c r="U31" s="309">
        <f t="shared" si="9"/>
        <v>0.30836522689994533</v>
      </c>
      <c r="V31" s="303">
        <v>3</v>
      </c>
      <c r="W31" s="309">
        <f t="shared" si="10"/>
        <v>1.6402405686167304E-3</v>
      </c>
      <c r="X31" s="300">
        <v>1</v>
      </c>
      <c r="Y31" s="310">
        <f t="shared" si="11"/>
        <v>5.4674685620557679E-4</v>
      </c>
    </row>
    <row r="32" spans="1:25" s="9" customFormat="1" x14ac:dyDescent="0.25">
      <c r="A32" s="140"/>
      <c r="B32" s="375" t="s">
        <v>548</v>
      </c>
      <c r="C32" s="302">
        <v>3011</v>
      </c>
      <c r="D32" s="300">
        <v>2991</v>
      </c>
      <c r="E32" s="299">
        <f t="shared" si="0"/>
        <v>0.99335768847558947</v>
      </c>
      <c r="F32" s="300">
        <v>0</v>
      </c>
      <c r="G32" s="299">
        <f t="shared" si="1"/>
        <v>0</v>
      </c>
      <c r="H32" s="300">
        <f t="shared" si="12"/>
        <v>2991</v>
      </c>
      <c r="I32" s="301">
        <f t="shared" si="3"/>
        <v>100</v>
      </c>
      <c r="J32" s="303">
        <v>0</v>
      </c>
      <c r="K32" s="299">
        <f t="shared" si="4"/>
        <v>0</v>
      </c>
      <c r="L32" s="303">
        <v>2134</v>
      </c>
      <c r="M32" s="309">
        <f t="shared" si="5"/>
        <v>0.7134737545971247</v>
      </c>
      <c r="N32" s="303">
        <v>10</v>
      </c>
      <c r="O32" s="299">
        <f t="shared" si="6"/>
        <v>3.3433634236041459E-3</v>
      </c>
      <c r="P32" s="300">
        <v>0</v>
      </c>
      <c r="Q32" s="309">
        <f t="shared" si="7"/>
        <v>0</v>
      </c>
      <c r="R32" s="303">
        <v>987</v>
      </c>
      <c r="S32" s="299">
        <f t="shared" si="8"/>
        <v>0.32998996990972917</v>
      </c>
      <c r="T32" s="303">
        <v>345</v>
      </c>
      <c r="U32" s="309">
        <f t="shared" si="9"/>
        <v>0.11534603811434303</v>
      </c>
      <c r="V32" s="303">
        <v>0</v>
      </c>
      <c r="W32" s="309">
        <f t="shared" si="10"/>
        <v>0</v>
      </c>
      <c r="X32" s="303">
        <v>0</v>
      </c>
      <c r="Y32" s="310">
        <f t="shared" si="11"/>
        <v>0</v>
      </c>
    </row>
    <row r="33" spans="1:25" s="9" customFormat="1" x14ac:dyDescent="0.25">
      <c r="A33" s="140"/>
      <c r="B33" s="375" t="s">
        <v>549</v>
      </c>
      <c r="C33" s="302">
        <v>2318</v>
      </c>
      <c r="D33" s="300">
        <v>2313</v>
      </c>
      <c r="E33" s="299">
        <f t="shared" si="0"/>
        <v>0.99784296807592754</v>
      </c>
      <c r="F33" s="300">
        <v>5</v>
      </c>
      <c r="G33" s="299">
        <f t="shared" si="1"/>
        <v>2.1663778162911611E-3</v>
      </c>
      <c r="H33" s="300">
        <f t="shared" si="12"/>
        <v>2308</v>
      </c>
      <c r="I33" s="301">
        <f t="shared" si="3"/>
        <v>99.783830523130135</v>
      </c>
      <c r="J33" s="303">
        <v>0</v>
      </c>
      <c r="K33" s="299">
        <f t="shared" si="4"/>
        <v>0</v>
      </c>
      <c r="L33" s="303">
        <v>1987</v>
      </c>
      <c r="M33" s="309">
        <f t="shared" si="5"/>
        <v>0.8609185441941074</v>
      </c>
      <c r="N33" s="303">
        <v>51</v>
      </c>
      <c r="O33" s="299">
        <f t="shared" si="6"/>
        <v>2.2097053726169845E-2</v>
      </c>
      <c r="P33" s="303">
        <v>6</v>
      </c>
      <c r="Q33" s="309">
        <f t="shared" si="7"/>
        <v>2.5996533795493936E-3</v>
      </c>
      <c r="R33" s="303">
        <v>678</v>
      </c>
      <c r="S33" s="299">
        <f t="shared" si="8"/>
        <v>0.29376083188908148</v>
      </c>
      <c r="T33" s="303">
        <v>234</v>
      </c>
      <c r="U33" s="309">
        <f t="shared" si="9"/>
        <v>0.10138648180242635</v>
      </c>
      <c r="V33" s="303">
        <v>0</v>
      </c>
      <c r="W33" s="309">
        <f t="shared" si="10"/>
        <v>0</v>
      </c>
      <c r="X33" s="303">
        <v>0</v>
      </c>
      <c r="Y33" s="310">
        <f t="shared" si="11"/>
        <v>0</v>
      </c>
    </row>
    <row r="34" spans="1:25" s="9" customFormat="1" x14ac:dyDescent="0.25">
      <c r="A34" s="140"/>
      <c r="B34" s="375" t="s">
        <v>55</v>
      </c>
      <c r="C34" s="302">
        <v>2705</v>
      </c>
      <c r="D34" s="300">
        <v>2699</v>
      </c>
      <c r="E34" s="299">
        <f t="shared" si="0"/>
        <v>0.99778188539741219</v>
      </c>
      <c r="F34" s="300">
        <v>0</v>
      </c>
      <c r="G34" s="299">
        <f t="shared" si="1"/>
        <v>0</v>
      </c>
      <c r="H34" s="300">
        <f t="shared" si="12"/>
        <v>2699</v>
      </c>
      <c r="I34" s="301">
        <f t="shared" si="3"/>
        <v>100</v>
      </c>
      <c r="J34" s="300">
        <v>1</v>
      </c>
      <c r="K34" s="299">
        <f t="shared" si="4"/>
        <v>3.7050759540570581E-4</v>
      </c>
      <c r="L34" s="303">
        <v>2345</v>
      </c>
      <c r="M34" s="309">
        <f t="shared" si="5"/>
        <v>0.86884031122638017</v>
      </c>
      <c r="N34" s="303">
        <v>8</v>
      </c>
      <c r="O34" s="299">
        <f t="shared" si="6"/>
        <v>2.9640607632456465E-3</v>
      </c>
      <c r="P34" s="303">
        <v>1</v>
      </c>
      <c r="Q34" s="309">
        <f t="shared" si="7"/>
        <v>3.7050759540570581E-4</v>
      </c>
      <c r="R34" s="303">
        <v>897</v>
      </c>
      <c r="S34" s="299">
        <f t="shared" si="8"/>
        <v>0.33234531307891813</v>
      </c>
      <c r="T34" s="300">
        <v>0</v>
      </c>
      <c r="U34" s="309">
        <f t="shared" si="9"/>
        <v>0</v>
      </c>
      <c r="V34" s="303">
        <v>1</v>
      </c>
      <c r="W34" s="309">
        <f t="shared" si="10"/>
        <v>3.7050759540570581E-4</v>
      </c>
      <c r="X34" s="300">
        <v>1</v>
      </c>
      <c r="Y34" s="310">
        <f t="shared" si="11"/>
        <v>3.7050759540570581E-4</v>
      </c>
    </row>
    <row r="35" spans="1:25" s="9" customFormat="1" x14ac:dyDescent="0.25">
      <c r="A35" s="140"/>
      <c r="B35" s="375" t="s">
        <v>550</v>
      </c>
      <c r="C35" s="302">
        <v>2874</v>
      </c>
      <c r="D35" s="300">
        <v>2861</v>
      </c>
      <c r="E35" s="299">
        <f t="shared" si="0"/>
        <v>0.99547668754349339</v>
      </c>
      <c r="F35" s="300">
        <v>0</v>
      </c>
      <c r="G35" s="299">
        <f t="shared" si="1"/>
        <v>0</v>
      </c>
      <c r="H35" s="300">
        <f t="shared" si="12"/>
        <v>2861</v>
      </c>
      <c r="I35" s="301">
        <f t="shared" si="3"/>
        <v>100</v>
      </c>
      <c r="J35" s="303">
        <v>0</v>
      </c>
      <c r="K35" s="299">
        <f t="shared" si="4"/>
        <v>0</v>
      </c>
      <c r="L35" s="303">
        <v>2234</v>
      </c>
      <c r="M35" s="309">
        <f t="shared" si="5"/>
        <v>0.78084585809157636</v>
      </c>
      <c r="N35" s="303">
        <v>23</v>
      </c>
      <c r="O35" s="299">
        <f t="shared" si="6"/>
        <v>8.0391471513456825E-3</v>
      </c>
      <c r="P35" s="303">
        <v>1</v>
      </c>
      <c r="Q35" s="309">
        <f t="shared" si="7"/>
        <v>3.4952813701502968E-4</v>
      </c>
      <c r="R35" s="300">
        <v>543</v>
      </c>
      <c r="S35" s="299">
        <f t="shared" si="8"/>
        <v>0.18979377839916114</v>
      </c>
      <c r="T35" s="303">
        <v>134</v>
      </c>
      <c r="U35" s="309">
        <f t="shared" si="9"/>
        <v>4.6836770360013984E-2</v>
      </c>
      <c r="V35" s="303">
        <v>0</v>
      </c>
      <c r="W35" s="309">
        <f t="shared" si="10"/>
        <v>0</v>
      </c>
      <c r="X35" s="300">
        <v>16</v>
      </c>
      <c r="Y35" s="310">
        <f t="shared" si="11"/>
        <v>5.592450192240475E-3</v>
      </c>
    </row>
    <row r="36" spans="1:25" s="250" customFormat="1" x14ac:dyDescent="0.25">
      <c r="A36" s="140" t="s">
        <v>381</v>
      </c>
      <c r="B36" s="375"/>
      <c r="C36" s="315">
        <f>SUM(C31:C35)</f>
        <v>12754</v>
      </c>
      <c r="D36" s="316">
        <f>SUM(D31:D35)</f>
        <v>12693</v>
      </c>
      <c r="E36" s="318">
        <f t="shared" si="0"/>
        <v>0.99521718676493653</v>
      </c>
      <c r="F36" s="316">
        <f>SUM(F31:F35)</f>
        <v>5</v>
      </c>
      <c r="G36" s="318">
        <f t="shared" si="1"/>
        <v>3.9407313997477932E-4</v>
      </c>
      <c r="H36" s="316">
        <f t="shared" si="12"/>
        <v>12688</v>
      </c>
      <c r="I36" s="319">
        <f t="shared" si="3"/>
        <v>99.960608209249187</v>
      </c>
      <c r="J36" s="316">
        <f>SUM(J31:J35)</f>
        <v>4</v>
      </c>
      <c r="K36" s="318">
        <f t="shared" si="4"/>
        <v>3.1525851197982345E-4</v>
      </c>
      <c r="L36" s="316">
        <f>SUM(L31:L35)</f>
        <v>10156</v>
      </c>
      <c r="M36" s="320">
        <f t="shared" si="5"/>
        <v>0.80044136191677173</v>
      </c>
      <c r="N36" s="316">
        <f>SUM(N31:N35)</f>
        <v>95</v>
      </c>
      <c r="O36" s="318">
        <f t="shared" si="6"/>
        <v>7.4873896595208074E-3</v>
      </c>
      <c r="P36" s="316">
        <f>SUM(P31:P35)</f>
        <v>9</v>
      </c>
      <c r="Q36" s="320">
        <f t="shared" si="7"/>
        <v>7.0933165195460283E-4</v>
      </c>
      <c r="R36" s="316">
        <f>SUM(R31:R35)</f>
        <v>3561</v>
      </c>
      <c r="S36" s="318">
        <f t="shared" si="8"/>
        <v>0.28065889029003782</v>
      </c>
      <c r="T36" s="316">
        <f>SUM(T31:T35)</f>
        <v>1277</v>
      </c>
      <c r="U36" s="320">
        <f t="shared" si="9"/>
        <v>0.10064627994955863</v>
      </c>
      <c r="V36" s="316">
        <f>SUM(V31:V35)</f>
        <v>4</v>
      </c>
      <c r="W36" s="320">
        <f t="shared" si="10"/>
        <v>3.1525851197982345E-4</v>
      </c>
      <c r="X36" s="316">
        <f>SUM(X31:X35)</f>
        <v>18</v>
      </c>
      <c r="Y36" s="321">
        <f t="shared" si="11"/>
        <v>1.4186633039092057E-3</v>
      </c>
    </row>
    <row r="37" spans="1:25" s="9" customFormat="1" x14ac:dyDescent="0.25">
      <c r="A37" s="143"/>
      <c r="B37" s="277"/>
      <c r="C37" s="322"/>
      <c r="D37" s="323"/>
      <c r="E37" s="324"/>
      <c r="F37" s="323"/>
      <c r="G37" s="324"/>
      <c r="H37" s="323">
        <f t="shared" si="12"/>
        <v>0</v>
      </c>
      <c r="I37" s="325"/>
      <c r="J37" s="323"/>
      <c r="K37" s="324"/>
      <c r="L37" s="323"/>
      <c r="M37" s="326"/>
      <c r="N37" s="323"/>
      <c r="O37" s="324"/>
      <c r="P37" s="323"/>
      <c r="Q37" s="326"/>
      <c r="R37" s="323"/>
      <c r="S37" s="324"/>
      <c r="T37" s="323"/>
      <c r="U37" s="326"/>
      <c r="V37" s="323"/>
      <c r="W37" s="326"/>
      <c r="X37" s="323"/>
      <c r="Y37" s="327"/>
    </row>
    <row r="38" spans="1:25" s="9" customFormat="1" x14ac:dyDescent="0.25">
      <c r="A38" s="140" t="s">
        <v>324</v>
      </c>
      <c r="B38" s="375" t="s">
        <v>551</v>
      </c>
      <c r="C38" s="302">
        <v>2069</v>
      </c>
      <c r="D38" s="300">
        <v>2069</v>
      </c>
      <c r="E38" s="299">
        <f t="shared" si="0"/>
        <v>1</v>
      </c>
      <c r="F38" s="300">
        <v>4</v>
      </c>
      <c r="G38" s="299">
        <f t="shared" si="1"/>
        <v>1.937046004842615E-3</v>
      </c>
      <c r="H38" s="300">
        <f t="shared" si="12"/>
        <v>2065</v>
      </c>
      <c r="I38" s="301">
        <f t="shared" si="3"/>
        <v>99.806669888835188</v>
      </c>
      <c r="J38" s="300">
        <v>0</v>
      </c>
      <c r="K38" s="299">
        <f t="shared" si="4"/>
        <v>0</v>
      </c>
      <c r="L38" s="303">
        <v>1543</v>
      </c>
      <c r="M38" s="309">
        <f t="shared" si="5"/>
        <v>0.74721549636803875</v>
      </c>
      <c r="N38" s="300">
        <v>0</v>
      </c>
      <c r="O38" s="299">
        <f t="shared" si="6"/>
        <v>0</v>
      </c>
      <c r="P38" s="300">
        <v>0</v>
      </c>
      <c r="Q38" s="309">
        <f t="shared" si="7"/>
        <v>0</v>
      </c>
      <c r="R38" s="300">
        <v>98</v>
      </c>
      <c r="S38" s="299">
        <f t="shared" si="8"/>
        <v>4.7457627118644069E-2</v>
      </c>
      <c r="T38" s="300">
        <v>0</v>
      </c>
      <c r="U38" s="309">
        <f t="shared" si="9"/>
        <v>0</v>
      </c>
      <c r="V38" s="300">
        <v>0</v>
      </c>
      <c r="W38" s="309">
        <f t="shared" si="10"/>
        <v>0</v>
      </c>
      <c r="X38" s="300">
        <v>0</v>
      </c>
      <c r="Y38" s="310">
        <f t="shared" si="11"/>
        <v>0</v>
      </c>
    </row>
    <row r="39" spans="1:25" s="9" customFormat="1" x14ac:dyDescent="0.25">
      <c r="A39" s="140"/>
      <c r="B39" s="375" t="s">
        <v>552</v>
      </c>
      <c r="C39" s="302">
        <v>4107</v>
      </c>
      <c r="D39" s="300">
        <v>4108</v>
      </c>
      <c r="E39" s="299">
        <f t="shared" si="0"/>
        <v>1.0002434867299732</v>
      </c>
      <c r="F39" s="300">
        <v>4</v>
      </c>
      <c r="G39" s="299">
        <f t="shared" si="1"/>
        <v>9.7465886939571145E-4</v>
      </c>
      <c r="H39" s="300">
        <f t="shared" si="12"/>
        <v>4104</v>
      </c>
      <c r="I39" s="301">
        <f t="shared" si="3"/>
        <v>99.902629016553064</v>
      </c>
      <c r="J39" s="300">
        <v>0</v>
      </c>
      <c r="K39" s="299">
        <f t="shared" si="4"/>
        <v>0</v>
      </c>
      <c r="L39" s="303">
        <v>3456</v>
      </c>
      <c r="M39" s="309">
        <f t="shared" si="5"/>
        <v>0.84210526315789469</v>
      </c>
      <c r="N39" s="300">
        <v>7</v>
      </c>
      <c r="O39" s="299">
        <f t="shared" si="6"/>
        <v>1.705653021442495E-3</v>
      </c>
      <c r="P39" s="300">
        <v>0</v>
      </c>
      <c r="Q39" s="309">
        <f t="shared" si="7"/>
        <v>0</v>
      </c>
      <c r="R39" s="300">
        <v>89</v>
      </c>
      <c r="S39" s="299">
        <f t="shared" si="8"/>
        <v>2.168615984405458E-2</v>
      </c>
      <c r="T39" s="300">
        <v>897</v>
      </c>
      <c r="U39" s="309">
        <f t="shared" si="9"/>
        <v>0.2185672514619883</v>
      </c>
      <c r="V39" s="300">
        <v>0</v>
      </c>
      <c r="W39" s="309">
        <f t="shared" si="10"/>
        <v>0</v>
      </c>
      <c r="X39" s="300">
        <v>1</v>
      </c>
      <c r="Y39" s="310">
        <f t="shared" si="11"/>
        <v>2.4366471734892786E-4</v>
      </c>
    </row>
    <row r="40" spans="1:25" s="9" customFormat="1" x14ac:dyDescent="0.25">
      <c r="A40" s="140"/>
      <c r="B40" s="375" t="s">
        <v>553</v>
      </c>
      <c r="C40" s="302">
        <v>4157</v>
      </c>
      <c r="D40" s="300">
        <v>4117</v>
      </c>
      <c r="E40" s="299">
        <f t="shared" si="0"/>
        <v>0.99037767620880446</v>
      </c>
      <c r="F40" s="300">
        <v>4</v>
      </c>
      <c r="G40" s="299">
        <f t="shared" si="1"/>
        <v>9.7252613663992217E-4</v>
      </c>
      <c r="H40" s="300">
        <f t="shared" si="12"/>
        <v>4113</v>
      </c>
      <c r="I40" s="301">
        <f t="shared" si="3"/>
        <v>99.902841875151807</v>
      </c>
      <c r="J40" s="303">
        <v>3</v>
      </c>
      <c r="K40" s="299">
        <f t="shared" si="4"/>
        <v>7.2939460247994166E-4</v>
      </c>
      <c r="L40" s="303">
        <v>3421</v>
      </c>
      <c r="M40" s="309">
        <f t="shared" si="5"/>
        <v>0.83175297836129347</v>
      </c>
      <c r="N40" s="300">
        <v>6</v>
      </c>
      <c r="O40" s="299">
        <f t="shared" si="6"/>
        <v>1.4587892049598833E-3</v>
      </c>
      <c r="P40" s="300">
        <v>2</v>
      </c>
      <c r="Q40" s="309">
        <f t="shared" si="7"/>
        <v>4.8626306831996109E-4</v>
      </c>
      <c r="R40" s="300">
        <v>129</v>
      </c>
      <c r="S40" s="299">
        <f t="shared" si="8"/>
        <v>3.1363967906637494E-2</v>
      </c>
      <c r="T40" s="300">
        <v>678</v>
      </c>
      <c r="U40" s="309">
        <f t="shared" si="9"/>
        <v>0.16484318016046681</v>
      </c>
      <c r="V40" s="300">
        <v>3</v>
      </c>
      <c r="W40" s="309">
        <f t="shared" si="10"/>
        <v>7.2939460247994166E-4</v>
      </c>
      <c r="X40" s="300">
        <v>0</v>
      </c>
      <c r="Y40" s="310">
        <f t="shared" si="11"/>
        <v>0</v>
      </c>
    </row>
    <row r="41" spans="1:25" s="9" customFormat="1" x14ac:dyDescent="0.25">
      <c r="A41" s="140"/>
      <c r="B41" s="375" t="s">
        <v>554</v>
      </c>
      <c r="C41" s="303">
        <v>4301</v>
      </c>
      <c r="D41" s="300">
        <v>4280</v>
      </c>
      <c r="E41" s="299">
        <f t="shared" si="0"/>
        <v>0.99511741455475466</v>
      </c>
      <c r="F41" s="300">
        <v>4</v>
      </c>
      <c r="G41" s="299">
        <f t="shared" si="1"/>
        <v>9.3545369504209543E-4</v>
      </c>
      <c r="H41" s="300">
        <f t="shared" si="12"/>
        <v>4276</v>
      </c>
      <c r="I41" s="301">
        <f t="shared" si="3"/>
        <v>99.90654205607477</v>
      </c>
      <c r="J41" s="300">
        <v>2</v>
      </c>
      <c r="K41" s="299">
        <f t="shared" si="4"/>
        <v>4.6772684752104771E-4</v>
      </c>
      <c r="L41" s="303">
        <v>3490</v>
      </c>
      <c r="M41" s="309">
        <f t="shared" si="5"/>
        <v>0.81618334892422828</v>
      </c>
      <c r="N41" s="303">
        <v>1</v>
      </c>
      <c r="O41" s="299">
        <f t="shared" si="6"/>
        <v>2.3386342376052386E-4</v>
      </c>
      <c r="P41" s="300">
        <v>0</v>
      </c>
      <c r="Q41" s="309">
        <f t="shared" si="7"/>
        <v>0</v>
      </c>
      <c r="R41" s="303">
        <v>68</v>
      </c>
      <c r="S41" s="299">
        <f t="shared" si="8"/>
        <v>1.5902712815715623E-2</v>
      </c>
      <c r="T41" s="303">
        <v>876</v>
      </c>
      <c r="U41" s="309">
        <f t="shared" si="9"/>
        <v>0.20486435921421889</v>
      </c>
      <c r="V41" s="303">
        <v>0</v>
      </c>
      <c r="W41" s="309">
        <f t="shared" si="10"/>
        <v>0</v>
      </c>
      <c r="X41" s="300">
        <v>0</v>
      </c>
      <c r="Y41" s="310">
        <f t="shared" si="11"/>
        <v>0</v>
      </c>
    </row>
    <row r="42" spans="1:25" s="9" customFormat="1" x14ac:dyDescent="0.25">
      <c r="A42" s="140"/>
      <c r="B42" s="375" t="s">
        <v>555</v>
      </c>
      <c r="C42" s="303">
        <v>2039</v>
      </c>
      <c r="D42" s="300">
        <v>2030</v>
      </c>
      <c r="E42" s="299">
        <f t="shared" si="0"/>
        <v>0.99558607160372736</v>
      </c>
      <c r="F42" s="300">
        <v>4</v>
      </c>
      <c r="G42" s="299">
        <f t="shared" si="1"/>
        <v>1.9743336623889436E-3</v>
      </c>
      <c r="H42" s="300">
        <f t="shared" si="12"/>
        <v>2026</v>
      </c>
      <c r="I42" s="301">
        <f t="shared" si="3"/>
        <v>99.802955665024626</v>
      </c>
      <c r="J42" s="300"/>
      <c r="K42" s="299">
        <f t="shared" si="4"/>
        <v>0</v>
      </c>
      <c r="L42" s="303">
        <v>1708</v>
      </c>
      <c r="M42" s="309">
        <f t="shared" si="5"/>
        <v>0.84304047384007896</v>
      </c>
      <c r="N42" s="300"/>
      <c r="O42" s="299">
        <f t="shared" si="6"/>
        <v>0</v>
      </c>
      <c r="P42" s="300"/>
      <c r="Q42" s="309">
        <f t="shared" si="7"/>
        <v>0</v>
      </c>
      <c r="R42" s="303"/>
      <c r="S42" s="299">
        <f t="shared" si="8"/>
        <v>0</v>
      </c>
      <c r="T42" s="303"/>
      <c r="U42" s="309">
        <f t="shared" si="9"/>
        <v>0</v>
      </c>
      <c r="V42" s="303"/>
      <c r="W42" s="309">
        <f t="shared" si="10"/>
        <v>0</v>
      </c>
      <c r="X42" s="300"/>
      <c r="Y42" s="310">
        <f t="shared" si="11"/>
        <v>0</v>
      </c>
    </row>
    <row r="43" spans="1:25" s="250" customFormat="1" x14ac:dyDescent="0.25">
      <c r="A43" s="140" t="s">
        <v>381</v>
      </c>
      <c r="B43" s="375"/>
      <c r="C43" s="315">
        <f>SUM(C38:C42)</f>
        <v>16673</v>
      </c>
      <c r="D43" s="316">
        <f>SUM(D38:D42)</f>
        <v>16604</v>
      </c>
      <c r="E43" s="318">
        <f t="shared" si="0"/>
        <v>0.99586157260241104</v>
      </c>
      <c r="F43" s="316">
        <f>SUM(F38:F42)</f>
        <v>20</v>
      </c>
      <c r="G43" s="318">
        <f t="shared" si="1"/>
        <v>1.20598166907863E-3</v>
      </c>
      <c r="H43" s="316">
        <f t="shared" si="12"/>
        <v>16584</v>
      </c>
      <c r="I43" s="319">
        <f t="shared" si="3"/>
        <v>99.879547097085037</v>
      </c>
      <c r="J43" s="316">
        <f>SUM(J38:J42)</f>
        <v>5</v>
      </c>
      <c r="K43" s="318">
        <f t="shared" si="4"/>
        <v>3.0149541726965751E-4</v>
      </c>
      <c r="L43" s="316">
        <f>SUM(L38:L42)</f>
        <v>13618</v>
      </c>
      <c r="M43" s="320">
        <f t="shared" si="5"/>
        <v>0.8211529184756392</v>
      </c>
      <c r="N43" s="316">
        <f>SUM(N38:N42)</f>
        <v>14</v>
      </c>
      <c r="O43" s="318">
        <f t="shared" si="6"/>
        <v>8.4418716835504099E-4</v>
      </c>
      <c r="P43" s="316">
        <f>SUM(P38:P42)</f>
        <v>2</v>
      </c>
      <c r="Q43" s="320">
        <f t="shared" si="7"/>
        <v>1.2059816690786301E-4</v>
      </c>
      <c r="R43" s="317">
        <f>SUM(R38:R42)</f>
        <v>384</v>
      </c>
      <c r="S43" s="318">
        <f t="shared" si="8"/>
        <v>2.3154848046309694E-2</v>
      </c>
      <c r="T43" s="317">
        <f>SUM(T38:T42)</f>
        <v>2451</v>
      </c>
      <c r="U43" s="320">
        <f t="shared" si="9"/>
        <v>0.14779305354558611</v>
      </c>
      <c r="V43" s="317">
        <f>SUM(V38:V42)</f>
        <v>3</v>
      </c>
      <c r="W43" s="320">
        <f t="shared" si="10"/>
        <v>1.8089725036179449E-4</v>
      </c>
      <c r="X43" s="316">
        <f>SUM(X38:X42)</f>
        <v>1</v>
      </c>
      <c r="Y43" s="321">
        <f t="shared" si="11"/>
        <v>6.0299083453931503E-5</v>
      </c>
    </row>
    <row r="44" spans="1:25" s="9" customFormat="1" x14ac:dyDescent="0.25">
      <c r="A44" s="143"/>
      <c r="B44" s="277"/>
      <c r="C44" s="334"/>
      <c r="D44" s="323"/>
      <c r="E44" s="324"/>
      <c r="F44" s="323"/>
      <c r="G44" s="324"/>
      <c r="H44" s="323">
        <f t="shared" si="12"/>
        <v>0</v>
      </c>
      <c r="I44" s="325"/>
      <c r="J44" s="323"/>
      <c r="K44" s="324"/>
      <c r="L44" s="323"/>
      <c r="M44" s="326"/>
      <c r="N44" s="323"/>
      <c r="O44" s="324"/>
      <c r="P44" s="323"/>
      <c r="Q44" s="326"/>
      <c r="R44" s="334"/>
      <c r="S44" s="324"/>
      <c r="T44" s="334"/>
      <c r="U44" s="326"/>
      <c r="V44" s="335"/>
      <c r="W44" s="326"/>
      <c r="X44" s="323"/>
      <c r="Y44" s="327"/>
    </row>
    <row r="45" spans="1:25" s="251" customFormat="1" x14ac:dyDescent="0.25">
      <c r="A45" s="140" t="s">
        <v>233</v>
      </c>
      <c r="B45" s="375" t="s">
        <v>556</v>
      </c>
      <c r="C45" s="315">
        <v>4527</v>
      </c>
      <c r="D45" s="316">
        <v>4450</v>
      </c>
      <c r="E45" s="299">
        <f t="shared" si="0"/>
        <v>0.98299094322951186</v>
      </c>
      <c r="F45" s="300">
        <v>86</v>
      </c>
      <c r="G45" s="299">
        <f t="shared" si="1"/>
        <v>1.9706691109074245E-2</v>
      </c>
      <c r="H45" s="300">
        <f t="shared" si="12"/>
        <v>4364</v>
      </c>
      <c r="I45" s="301">
        <f t="shared" si="3"/>
        <v>98.067415730337075</v>
      </c>
      <c r="J45" s="316">
        <v>0</v>
      </c>
      <c r="K45" s="299">
        <f t="shared" si="4"/>
        <v>0</v>
      </c>
      <c r="L45" s="316">
        <v>3245</v>
      </c>
      <c r="M45" s="309">
        <f t="shared" si="5"/>
        <v>0.74358386801099907</v>
      </c>
      <c r="N45" s="316">
        <v>45</v>
      </c>
      <c r="O45" s="299">
        <f t="shared" si="6"/>
        <v>1.0311640696608617E-2</v>
      </c>
      <c r="P45" s="316">
        <v>3</v>
      </c>
      <c r="Q45" s="309">
        <f t="shared" si="7"/>
        <v>6.8744271310724103E-4</v>
      </c>
      <c r="R45" s="317">
        <v>456</v>
      </c>
      <c r="S45" s="299">
        <f t="shared" si="8"/>
        <v>0.10449129239230064</v>
      </c>
      <c r="T45" s="317">
        <v>123</v>
      </c>
      <c r="U45" s="309">
        <f t="shared" si="9"/>
        <v>2.8185151237396882E-2</v>
      </c>
      <c r="V45" s="317">
        <v>2</v>
      </c>
      <c r="W45" s="311">
        <f t="shared" si="10"/>
        <v>4.5829514207149406E-4</v>
      </c>
      <c r="X45" s="305">
        <v>2</v>
      </c>
      <c r="Y45" s="312">
        <f t="shared" si="11"/>
        <v>4.5829514207149406E-4</v>
      </c>
    </row>
    <row r="46" spans="1:25" s="9" customFormat="1" x14ac:dyDescent="0.25">
      <c r="A46" s="140"/>
      <c r="B46" s="377" t="s">
        <v>557</v>
      </c>
      <c r="C46" s="306">
        <v>2952</v>
      </c>
      <c r="D46" s="307">
        <v>2916</v>
      </c>
      <c r="E46" s="299">
        <f t="shared" si="0"/>
        <v>0.98780487804878048</v>
      </c>
      <c r="F46" s="307">
        <v>0</v>
      </c>
      <c r="G46" s="299">
        <f t="shared" si="1"/>
        <v>0</v>
      </c>
      <c r="H46" s="300">
        <f t="shared" si="12"/>
        <v>2916</v>
      </c>
      <c r="I46" s="301">
        <f t="shared" si="3"/>
        <v>100</v>
      </c>
      <c r="J46" s="303">
        <v>0</v>
      </c>
      <c r="K46" s="299">
        <f t="shared" si="4"/>
        <v>0</v>
      </c>
      <c r="L46" s="303">
        <v>2347</v>
      </c>
      <c r="M46" s="309">
        <f t="shared" si="5"/>
        <v>0.80486968449931418</v>
      </c>
      <c r="N46" s="303">
        <v>28</v>
      </c>
      <c r="O46" s="299">
        <f t="shared" si="6"/>
        <v>9.6021947873799734E-3</v>
      </c>
      <c r="P46" s="303">
        <v>0</v>
      </c>
      <c r="Q46" s="309">
        <f t="shared" si="7"/>
        <v>0</v>
      </c>
      <c r="R46" s="303">
        <v>467</v>
      </c>
      <c r="S46" s="299">
        <f t="shared" si="8"/>
        <v>0.16015089163237312</v>
      </c>
      <c r="T46" s="303">
        <v>145</v>
      </c>
      <c r="U46" s="309">
        <f t="shared" si="9"/>
        <v>4.972565157750343E-2</v>
      </c>
      <c r="V46" s="303">
        <v>0</v>
      </c>
      <c r="W46" s="309">
        <f t="shared" si="10"/>
        <v>0</v>
      </c>
      <c r="X46" s="303">
        <v>4</v>
      </c>
      <c r="Y46" s="310">
        <f t="shared" si="11"/>
        <v>1.3717421124828531E-3</v>
      </c>
    </row>
    <row r="47" spans="1:25" s="9" customFormat="1" x14ac:dyDescent="0.25">
      <c r="A47" s="140"/>
      <c r="B47" s="377" t="s">
        <v>558</v>
      </c>
      <c r="C47" s="306">
        <v>4033</v>
      </c>
      <c r="D47" s="307">
        <v>4013</v>
      </c>
      <c r="E47" s="299">
        <f t="shared" si="0"/>
        <v>0.99504091247210513</v>
      </c>
      <c r="F47" s="307">
        <v>0</v>
      </c>
      <c r="G47" s="299">
        <f t="shared" si="1"/>
        <v>0</v>
      </c>
      <c r="H47" s="300">
        <f t="shared" si="12"/>
        <v>4013</v>
      </c>
      <c r="I47" s="301">
        <f t="shared" si="3"/>
        <v>100</v>
      </c>
      <c r="J47" s="304">
        <v>0</v>
      </c>
      <c r="K47" s="299">
        <f t="shared" si="4"/>
        <v>0</v>
      </c>
      <c r="L47" s="304">
        <v>3267</v>
      </c>
      <c r="M47" s="309">
        <f t="shared" si="5"/>
        <v>0.81410416147520559</v>
      </c>
      <c r="N47" s="304">
        <v>73</v>
      </c>
      <c r="O47" s="299">
        <f t="shared" si="6"/>
        <v>1.819087964116621E-2</v>
      </c>
      <c r="P47" s="304">
        <v>6</v>
      </c>
      <c r="Q47" s="309">
        <f t="shared" si="7"/>
        <v>1.4951407924246199E-3</v>
      </c>
      <c r="R47" s="304">
        <v>323</v>
      </c>
      <c r="S47" s="299">
        <f t="shared" si="8"/>
        <v>8.0488412658858713E-2</v>
      </c>
      <c r="T47" s="304">
        <v>543</v>
      </c>
      <c r="U47" s="309">
        <f t="shared" si="9"/>
        <v>0.1353102417144281</v>
      </c>
      <c r="V47" s="304">
        <v>0</v>
      </c>
      <c r="W47" s="309">
        <f t="shared" si="10"/>
        <v>0</v>
      </c>
      <c r="X47" s="304">
        <v>0</v>
      </c>
      <c r="Y47" s="310">
        <f t="shared" si="11"/>
        <v>0</v>
      </c>
    </row>
    <row r="48" spans="1:25" s="9" customFormat="1" x14ac:dyDescent="0.25">
      <c r="A48" s="140"/>
      <c r="B48" s="377" t="s">
        <v>559</v>
      </c>
      <c r="C48" s="306">
        <v>3813</v>
      </c>
      <c r="D48" s="307">
        <v>3835</v>
      </c>
      <c r="E48" s="299">
        <f t="shared" si="0"/>
        <v>1.0057697351167061</v>
      </c>
      <c r="F48" s="307">
        <v>121</v>
      </c>
      <c r="G48" s="299">
        <f t="shared" si="1"/>
        <v>3.2579429186860527E-2</v>
      </c>
      <c r="H48" s="300">
        <f t="shared" si="12"/>
        <v>3714</v>
      </c>
      <c r="I48" s="301">
        <f t="shared" si="3"/>
        <v>96.84485006518905</v>
      </c>
      <c r="J48" s="303">
        <v>2</v>
      </c>
      <c r="K48" s="299">
        <f t="shared" si="4"/>
        <v>5.3850296176628971E-4</v>
      </c>
      <c r="L48" s="303">
        <v>2987</v>
      </c>
      <c r="M48" s="309">
        <f t="shared" si="5"/>
        <v>0.80425417339795369</v>
      </c>
      <c r="N48" s="303">
        <v>2</v>
      </c>
      <c r="O48" s="299">
        <f t="shared" si="6"/>
        <v>5.3850296176628971E-4</v>
      </c>
      <c r="P48" s="303">
        <v>7</v>
      </c>
      <c r="Q48" s="309">
        <f t="shared" si="7"/>
        <v>1.884760366182014E-3</v>
      </c>
      <c r="R48" s="303">
        <v>654</v>
      </c>
      <c r="S48" s="299">
        <f t="shared" si="8"/>
        <v>0.17609046849757673</v>
      </c>
      <c r="T48" s="303">
        <v>123</v>
      </c>
      <c r="U48" s="309">
        <f t="shared" si="9"/>
        <v>3.3117932148626815E-2</v>
      </c>
      <c r="V48" s="303">
        <v>0</v>
      </c>
      <c r="W48" s="309">
        <f t="shared" si="10"/>
        <v>0</v>
      </c>
      <c r="X48" s="303">
        <v>0</v>
      </c>
      <c r="Y48" s="310">
        <f t="shared" si="11"/>
        <v>0</v>
      </c>
    </row>
    <row r="49" spans="1:25" s="9" customFormat="1" x14ac:dyDescent="0.25">
      <c r="A49" s="140"/>
      <c r="B49" s="377" t="s">
        <v>560</v>
      </c>
      <c r="C49" s="306">
        <v>3832</v>
      </c>
      <c r="D49" s="307">
        <v>3816</v>
      </c>
      <c r="E49" s="299">
        <f t="shared" si="0"/>
        <v>0.99582463465553239</v>
      </c>
      <c r="F49" s="307">
        <v>0</v>
      </c>
      <c r="G49" s="299">
        <f t="shared" si="1"/>
        <v>0</v>
      </c>
      <c r="H49" s="300">
        <f t="shared" si="12"/>
        <v>3816</v>
      </c>
      <c r="I49" s="301">
        <f t="shared" si="3"/>
        <v>100</v>
      </c>
      <c r="J49" s="303">
        <v>0</v>
      </c>
      <c r="K49" s="299">
        <f t="shared" si="4"/>
        <v>0</v>
      </c>
      <c r="L49" s="303">
        <v>3413</v>
      </c>
      <c r="M49" s="309">
        <f t="shared" si="5"/>
        <v>0.89439203354297692</v>
      </c>
      <c r="N49" s="303">
        <v>2</v>
      </c>
      <c r="O49" s="299">
        <f t="shared" si="6"/>
        <v>5.2410901467505244E-4</v>
      </c>
      <c r="P49" s="303">
        <v>11</v>
      </c>
      <c r="Q49" s="309">
        <f t="shared" si="7"/>
        <v>2.8825995807127882E-3</v>
      </c>
      <c r="R49" s="303">
        <v>156</v>
      </c>
      <c r="S49" s="299">
        <f t="shared" si="8"/>
        <v>4.0880503144654086E-2</v>
      </c>
      <c r="T49" s="303">
        <v>145</v>
      </c>
      <c r="U49" s="309">
        <f t="shared" si="9"/>
        <v>3.7997903563941303E-2</v>
      </c>
      <c r="V49" s="303">
        <v>0</v>
      </c>
      <c r="W49" s="309">
        <f t="shared" si="10"/>
        <v>0</v>
      </c>
      <c r="X49" s="303">
        <v>0</v>
      </c>
      <c r="Y49" s="310">
        <f t="shared" si="11"/>
        <v>0</v>
      </c>
    </row>
    <row r="50" spans="1:25" s="250" customFormat="1" x14ac:dyDescent="0.25">
      <c r="A50" s="140" t="s">
        <v>381</v>
      </c>
      <c r="B50" s="141"/>
      <c r="C50" s="315">
        <f>SUM(C45:C49)</f>
        <v>19157</v>
      </c>
      <c r="D50" s="317">
        <f>SUM(D45:D49)</f>
        <v>19030</v>
      </c>
      <c r="E50" s="318">
        <f t="shared" si="0"/>
        <v>0.99337056950461977</v>
      </c>
      <c r="F50" s="317">
        <f>SUM(F45:F49)</f>
        <v>207</v>
      </c>
      <c r="G50" s="318">
        <f t="shared" si="1"/>
        <v>1.0997184295808319E-2</v>
      </c>
      <c r="H50" s="316">
        <f t="shared" si="12"/>
        <v>18823</v>
      </c>
      <c r="I50" s="319">
        <f t="shared" si="3"/>
        <v>98.912243825538624</v>
      </c>
      <c r="J50" s="317">
        <f>SUM(J45:J49)</f>
        <v>2</v>
      </c>
      <c r="K50" s="318">
        <f t="shared" si="4"/>
        <v>1.0625298836529778E-4</v>
      </c>
      <c r="L50" s="317">
        <f>SUM(L45:L49)</f>
        <v>15259</v>
      </c>
      <c r="M50" s="320">
        <f t="shared" si="5"/>
        <v>0.81065717473303933</v>
      </c>
      <c r="N50" s="317">
        <f>SUM(N45:N49)</f>
        <v>150</v>
      </c>
      <c r="O50" s="318">
        <f t="shared" si="6"/>
        <v>7.9689741273973325E-3</v>
      </c>
      <c r="P50" s="317">
        <f>SUM(P45:P49)</f>
        <v>27</v>
      </c>
      <c r="Q50" s="320">
        <f t="shared" si="7"/>
        <v>1.4344153429315199E-3</v>
      </c>
      <c r="R50" s="317">
        <f>SUM(R45:R49)</f>
        <v>2056</v>
      </c>
      <c r="S50" s="318">
        <f t="shared" si="8"/>
        <v>0.10922807203952611</v>
      </c>
      <c r="T50" s="317">
        <f>SUM(T45:T49)</f>
        <v>1079</v>
      </c>
      <c r="U50" s="320">
        <f t="shared" si="9"/>
        <v>5.7323487223078153E-2</v>
      </c>
      <c r="V50" s="317">
        <f>SUM(V45:V49)</f>
        <v>2</v>
      </c>
      <c r="W50" s="320">
        <f t="shared" si="10"/>
        <v>1.0625298836529778E-4</v>
      </c>
      <c r="X50" s="317">
        <f>SUM(X45:X49)</f>
        <v>6</v>
      </c>
      <c r="Y50" s="321">
        <f t="shared" si="11"/>
        <v>3.1875896509589332E-4</v>
      </c>
    </row>
    <row r="51" spans="1:25" s="9" customFormat="1" x14ac:dyDescent="0.25">
      <c r="A51" s="143"/>
      <c r="B51" s="144"/>
      <c r="C51" s="334"/>
      <c r="D51" s="334"/>
      <c r="E51" s="324"/>
      <c r="F51" s="334"/>
      <c r="G51" s="324"/>
      <c r="H51" s="323">
        <f t="shared" si="12"/>
        <v>0</v>
      </c>
      <c r="I51" s="325"/>
      <c r="J51" s="334"/>
      <c r="K51" s="324"/>
      <c r="L51" s="334"/>
      <c r="M51" s="326"/>
      <c r="N51" s="334"/>
      <c r="O51" s="324"/>
      <c r="P51" s="334"/>
      <c r="Q51" s="326"/>
      <c r="R51" s="334"/>
      <c r="S51" s="324"/>
      <c r="T51" s="334"/>
      <c r="U51" s="326"/>
      <c r="V51" s="334"/>
      <c r="W51" s="326"/>
      <c r="X51" s="334"/>
      <c r="Y51" s="327"/>
    </row>
    <row r="52" spans="1:25" s="9" customFormat="1" x14ac:dyDescent="0.25">
      <c r="A52" s="140" t="s">
        <v>561</v>
      </c>
      <c r="B52" s="377" t="s">
        <v>562</v>
      </c>
      <c r="C52" s="306">
        <v>2852</v>
      </c>
      <c r="D52" s="307">
        <v>2852</v>
      </c>
      <c r="E52" s="299">
        <f t="shared" si="0"/>
        <v>1</v>
      </c>
      <c r="F52" s="307">
        <v>2</v>
      </c>
      <c r="G52" s="299">
        <f t="shared" si="1"/>
        <v>7.0175438596491223E-4</v>
      </c>
      <c r="H52" s="300">
        <f t="shared" si="12"/>
        <v>2850</v>
      </c>
      <c r="I52" s="301">
        <f t="shared" si="3"/>
        <v>99.929873772791026</v>
      </c>
      <c r="J52" s="303">
        <v>2</v>
      </c>
      <c r="K52" s="299">
        <f t="shared" si="4"/>
        <v>7.0175438596491223E-4</v>
      </c>
      <c r="L52" s="303">
        <v>2548</v>
      </c>
      <c r="M52" s="309">
        <f t="shared" si="5"/>
        <v>0.89403508771929829</v>
      </c>
      <c r="N52" s="303">
        <v>5</v>
      </c>
      <c r="O52" s="299">
        <f t="shared" si="6"/>
        <v>1.7543859649122807E-3</v>
      </c>
      <c r="P52" s="303">
        <v>0</v>
      </c>
      <c r="Q52" s="309">
        <f t="shared" si="7"/>
        <v>0</v>
      </c>
      <c r="R52" s="303">
        <v>345</v>
      </c>
      <c r="S52" s="299">
        <f t="shared" si="8"/>
        <v>0.12105263157894737</v>
      </c>
      <c r="T52" s="303">
        <v>887</v>
      </c>
      <c r="U52" s="309">
        <f t="shared" si="9"/>
        <v>0.31122807017543858</v>
      </c>
      <c r="V52" s="303">
        <v>2</v>
      </c>
      <c r="W52" s="309">
        <f t="shared" si="10"/>
        <v>7.0175438596491223E-4</v>
      </c>
      <c r="X52" s="303">
        <v>1</v>
      </c>
      <c r="Y52" s="310">
        <f t="shared" si="11"/>
        <v>3.5087719298245611E-4</v>
      </c>
    </row>
    <row r="53" spans="1:25" s="9" customFormat="1" x14ac:dyDescent="0.25">
      <c r="A53" s="140"/>
      <c r="B53" s="377" t="s">
        <v>563</v>
      </c>
      <c r="C53" s="306">
        <v>5161</v>
      </c>
      <c r="D53" s="307">
        <v>5132</v>
      </c>
      <c r="E53" s="299">
        <f t="shared" si="0"/>
        <v>0.99438093392753346</v>
      </c>
      <c r="F53" s="307">
        <v>70</v>
      </c>
      <c r="G53" s="299">
        <f t="shared" si="1"/>
        <v>1.382852627419992E-2</v>
      </c>
      <c r="H53" s="300">
        <f t="shared" si="12"/>
        <v>5062</v>
      </c>
      <c r="I53" s="301">
        <f t="shared" si="3"/>
        <v>98.63600935307872</v>
      </c>
      <c r="J53" s="303">
        <v>0</v>
      </c>
      <c r="K53" s="299">
        <f t="shared" si="4"/>
        <v>0</v>
      </c>
      <c r="L53" s="303">
        <v>3381</v>
      </c>
      <c r="M53" s="309">
        <f t="shared" si="5"/>
        <v>0.66791781904385616</v>
      </c>
      <c r="N53" s="303">
        <v>2</v>
      </c>
      <c r="O53" s="299">
        <f t="shared" si="6"/>
        <v>3.9510075069142629E-4</v>
      </c>
      <c r="P53" s="303">
        <v>15</v>
      </c>
      <c r="Q53" s="309">
        <f t="shared" si="7"/>
        <v>2.9632556301856972E-3</v>
      </c>
      <c r="R53" s="303">
        <v>67</v>
      </c>
      <c r="S53" s="299">
        <f t="shared" si="8"/>
        <v>1.3235875148162782E-2</v>
      </c>
      <c r="T53" s="303">
        <v>123</v>
      </c>
      <c r="U53" s="309">
        <f t="shared" si="9"/>
        <v>2.4298696167522719E-2</v>
      </c>
      <c r="V53" s="303">
        <v>6</v>
      </c>
      <c r="W53" s="309">
        <f t="shared" si="10"/>
        <v>1.185302252074279E-3</v>
      </c>
      <c r="X53" s="303">
        <v>1</v>
      </c>
      <c r="Y53" s="310">
        <f t="shared" si="11"/>
        <v>1.9755037534571315E-4</v>
      </c>
    </row>
    <row r="54" spans="1:25" s="9" customFormat="1" x14ac:dyDescent="0.25">
      <c r="A54" s="140"/>
      <c r="B54" s="377" t="s">
        <v>564</v>
      </c>
      <c r="C54" s="306">
        <v>2034</v>
      </c>
      <c r="D54" s="307">
        <v>2004</v>
      </c>
      <c r="E54" s="299">
        <f t="shared" si="0"/>
        <v>0.98525073746312686</v>
      </c>
      <c r="F54" s="307">
        <v>18</v>
      </c>
      <c r="G54" s="299">
        <f t="shared" si="1"/>
        <v>9.0634441087613302E-3</v>
      </c>
      <c r="H54" s="300">
        <f t="shared" si="12"/>
        <v>1986</v>
      </c>
      <c r="I54" s="301">
        <f t="shared" si="3"/>
        <v>99.101796407185631</v>
      </c>
      <c r="J54" s="303">
        <v>0</v>
      </c>
      <c r="K54" s="299">
        <f t="shared" si="4"/>
        <v>0</v>
      </c>
      <c r="L54" s="303">
        <v>1543</v>
      </c>
      <c r="M54" s="309">
        <f t="shared" si="5"/>
        <v>0.7769385699899295</v>
      </c>
      <c r="N54" s="303">
        <v>34</v>
      </c>
      <c r="O54" s="299">
        <f t="shared" si="6"/>
        <v>1.7119838872104734E-2</v>
      </c>
      <c r="P54" s="303">
        <v>2</v>
      </c>
      <c r="Q54" s="309">
        <f t="shared" si="7"/>
        <v>1.0070493454179255E-3</v>
      </c>
      <c r="R54" s="303">
        <v>345</v>
      </c>
      <c r="S54" s="299">
        <f t="shared" si="8"/>
        <v>0.17371601208459214</v>
      </c>
      <c r="T54" s="303">
        <v>432</v>
      </c>
      <c r="U54" s="309">
        <f t="shared" si="9"/>
        <v>0.2175226586102719</v>
      </c>
      <c r="V54" s="303">
        <v>0</v>
      </c>
      <c r="W54" s="309">
        <f t="shared" si="10"/>
        <v>0</v>
      </c>
      <c r="X54" s="303">
        <v>0</v>
      </c>
      <c r="Y54" s="310">
        <f t="shared" si="11"/>
        <v>0</v>
      </c>
    </row>
    <row r="55" spans="1:25" s="9" customFormat="1" x14ac:dyDescent="0.25">
      <c r="A55" s="140"/>
      <c r="B55" s="377" t="s">
        <v>565</v>
      </c>
      <c r="C55" s="306">
        <v>3782</v>
      </c>
      <c r="D55" s="307">
        <v>3765</v>
      </c>
      <c r="E55" s="299">
        <f t="shared" si="0"/>
        <v>0.99550502379693284</v>
      </c>
      <c r="F55" s="307">
        <v>17</v>
      </c>
      <c r="G55" s="299">
        <f t="shared" si="1"/>
        <v>4.5357524012806828E-3</v>
      </c>
      <c r="H55" s="300">
        <f t="shared" si="12"/>
        <v>3748</v>
      </c>
      <c r="I55" s="301">
        <f t="shared" si="3"/>
        <v>99.548472775564406</v>
      </c>
      <c r="J55" s="303">
        <v>0</v>
      </c>
      <c r="K55" s="299">
        <f t="shared" si="4"/>
        <v>0</v>
      </c>
      <c r="L55" s="303">
        <v>3214</v>
      </c>
      <c r="M55" s="309">
        <f t="shared" si="5"/>
        <v>0.85752401280683033</v>
      </c>
      <c r="N55" s="303">
        <v>2</v>
      </c>
      <c r="O55" s="299">
        <f t="shared" si="6"/>
        <v>5.3361792956243333E-4</v>
      </c>
      <c r="P55" s="303">
        <v>4</v>
      </c>
      <c r="Q55" s="309">
        <f t="shared" si="7"/>
        <v>1.0672358591248667E-3</v>
      </c>
      <c r="R55" s="303">
        <v>345</v>
      </c>
      <c r="S55" s="299">
        <f t="shared" si="8"/>
        <v>9.2049092849519745E-2</v>
      </c>
      <c r="T55" s="303">
        <v>21</v>
      </c>
      <c r="U55" s="309">
        <f t="shared" si="9"/>
        <v>5.6029882604055493E-3</v>
      </c>
      <c r="V55" s="303">
        <v>0</v>
      </c>
      <c r="W55" s="309">
        <f t="shared" si="10"/>
        <v>0</v>
      </c>
      <c r="X55" s="303">
        <v>0</v>
      </c>
      <c r="Y55" s="310">
        <f t="shared" si="11"/>
        <v>0</v>
      </c>
    </row>
    <row r="56" spans="1:25" s="9" customFormat="1" x14ac:dyDescent="0.25">
      <c r="A56" s="140"/>
      <c r="B56" s="377" t="s">
        <v>566</v>
      </c>
      <c r="C56" s="306">
        <v>2837</v>
      </c>
      <c r="D56" s="307">
        <v>2779</v>
      </c>
      <c r="E56" s="299">
        <f t="shared" si="0"/>
        <v>0.97955586887557278</v>
      </c>
      <c r="F56" s="307">
        <v>32</v>
      </c>
      <c r="G56" s="299">
        <f t="shared" si="1"/>
        <v>1.1649071714597743E-2</v>
      </c>
      <c r="H56" s="300">
        <f t="shared" si="12"/>
        <v>2747</v>
      </c>
      <c r="I56" s="301">
        <f t="shared" si="3"/>
        <v>98.848506657070885</v>
      </c>
      <c r="J56" s="303">
        <v>0</v>
      </c>
      <c r="K56" s="299">
        <f t="shared" si="4"/>
        <v>0</v>
      </c>
      <c r="L56" s="303">
        <v>2345</v>
      </c>
      <c r="M56" s="309">
        <f t="shared" si="5"/>
        <v>0.85365853658536583</v>
      </c>
      <c r="N56" s="303">
        <v>31</v>
      </c>
      <c r="O56" s="299">
        <f t="shared" si="6"/>
        <v>1.1285038223516564E-2</v>
      </c>
      <c r="P56" s="303">
        <v>2</v>
      </c>
      <c r="Q56" s="309">
        <f t="shared" si="7"/>
        <v>7.2806698216235891E-4</v>
      </c>
      <c r="R56" s="303">
        <v>345</v>
      </c>
      <c r="S56" s="299">
        <f t="shared" si="8"/>
        <v>0.12559155442300693</v>
      </c>
      <c r="T56" s="303">
        <v>123</v>
      </c>
      <c r="U56" s="309">
        <f t="shared" si="9"/>
        <v>4.4776119402985072E-2</v>
      </c>
      <c r="V56" s="303">
        <v>0</v>
      </c>
      <c r="W56" s="309">
        <f t="shared" si="10"/>
        <v>0</v>
      </c>
      <c r="X56" s="303">
        <v>0</v>
      </c>
      <c r="Y56" s="310">
        <f t="shared" si="11"/>
        <v>0</v>
      </c>
    </row>
    <row r="57" spans="1:25" s="9" customFormat="1" x14ac:dyDescent="0.25">
      <c r="A57" s="140"/>
      <c r="B57" s="377" t="s">
        <v>567</v>
      </c>
      <c r="C57" s="306">
        <v>1045</v>
      </c>
      <c r="D57" s="307">
        <v>1042</v>
      </c>
      <c r="E57" s="299">
        <f t="shared" si="0"/>
        <v>0.99712918660287087</v>
      </c>
      <c r="F57" s="307">
        <v>112</v>
      </c>
      <c r="G57" s="299">
        <f t="shared" si="1"/>
        <v>0.12043010752688173</v>
      </c>
      <c r="H57" s="300">
        <f t="shared" si="12"/>
        <v>930</v>
      </c>
      <c r="I57" s="301">
        <f t="shared" si="3"/>
        <v>89.251439539347416</v>
      </c>
      <c r="J57" s="303">
        <v>0</v>
      </c>
      <c r="K57" s="299">
        <f t="shared" si="4"/>
        <v>0</v>
      </c>
      <c r="L57" s="303">
        <v>543</v>
      </c>
      <c r="M57" s="309">
        <f t="shared" si="5"/>
        <v>0.58387096774193548</v>
      </c>
      <c r="N57" s="303">
        <v>8</v>
      </c>
      <c r="O57" s="299">
        <f t="shared" si="6"/>
        <v>8.6021505376344086E-3</v>
      </c>
      <c r="P57" s="303">
        <v>0</v>
      </c>
      <c r="Q57" s="309">
        <f t="shared" si="7"/>
        <v>0</v>
      </c>
      <c r="R57" s="303">
        <v>453</v>
      </c>
      <c r="S57" s="299">
        <f t="shared" si="8"/>
        <v>0.48709677419354841</v>
      </c>
      <c r="T57" s="303">
        <v>123</v>
      </c>
      <c r="U57" s="309">
        <f t="shared" si="9"/>
        <v>0.13225806451612904</v>
      </c>
      <c r="V57" s="303">
        <v>3</v>
      </c>
      <c r="W57" s="309">
        <f t="shared" si="10"/>
        <v>3.2258064516129032E-3</v>
      </c>
      <c r="X57" s="303">
        <v>1</v>
      </c>
      <c r="Y57" s="310">
        <f t="shared" si="11"/>
        <v>1.0752688172043011E-3</v>
      </c>
    </row>
    <row r="58" spans="1:25" s="9" customFormat="1" x14ac:dyDescent="0.25">
      <c r="A58" s="140"/>
      <c r="B58" s="377" t="s">
        <v>417</v>
      </c>
      <c r="C58" s="306">
        <v>3213</v>
      </c>
      <c r="D58" s="307">
        <v>3210</v>
      </c>
      <c r="E58" s="299">
        <f t="shared" si="0"/>
        <v>0.99906629318394025</v>
      </c>
      <c r="F58" s="307">
        <v>2</v>
      </c>
      <c r="G58" s="299">
        <f t="shared" si="1"/>
        <v>6.2344139650872816E-4</v>
      </c>
      <c r="H58" s="300">
        <f t="shared" si="12"/>
        <v>3208</v>
      </c>
      <c r="I58" s="301">
        <f t="shared" si="3"/>
        <v>99.937694704049846</v>
      </c>
      <c r="J58" s="303">
        <v>0</v>
      </c>
      <c r="K58" s="299">
        <f t="shared" si="4"/>
        <v>0</v>
      </c>
      <c r="L58" s="303">
        <v>2467</v>
      </c>
      <c r="M58" s="309">
        <f t="shared" si="5"/>
        <v>0.7690149625935162</v>
      </c>
      <c r="N58" s="303">
        <v>12</v>
      </c>
      <c r="O58" s="299">
        <f t="shared" si="6"/>
        <v>3.740648379052369E-3</v>
      </c>
      <c r="P58" s="303">
        <v>2</v>
      </c>
      <c r="Q58" s="309">
        <f t="shared" si="7"/>
        <v>6.2344139650872816E-4</v>
      </c>
      <c r="R58" s="303">
        <v>654</v>
      </c>
      <c r="S58" s="299">
        <f t="shared" si="8"/>
        <v>0.2038653366583541</v>
      </c>
      <c r="T58" s="303">
        <v>134</v>
      </c>
      <c r="U58" s="309">
        <f t="shared" si="9"/>
        <v>4.1770573566084788E-2</v>
      </c>
      <c r="V58" s="303">
        <v>0</v>
      </c>
      <c r="W58" s="309">
        <f t="shared" si="10"/>
        <v>0</v>
      </c>
      <c r="X58" s="303">
        <v>0</v>
      </c>
      <c r="Y58" s="310">
        <f t="shared" si="11"/>
        <v>0</v>
      </c>
    </row>
    <row r="59" spans="1:25" s="250" customFormat="1" x14ac:dyDescent="0.25">
      <c r="A59" s="140" t="s">
        <v>381</v>
      </c>
      <c r="B59" s="141"/>
      <c r="C59" s="336">
        <f>SUM(C52:C58)</f>
        <v>20924</v>
      </c>
      <c r="D59" s="317">
        <f>SUM(D52:D58)</f>
        <v>20784</v>
      </c>
      <c r="E59" s="318">
        <f t="shared" si="0"/>
        <v>0.99330911871535077</v>
      </c>
      <c r="F59" s="317">
        <f>SUM(F52:F58)</f>
        <v>253</v>
      </c>
      <c r="G59" s="318">
        <f t="shared" si="1"/>
        <v>1.2322828892893673E-2</v>
      </c>
      <c r="H59" s="316">
        <f t="shared" si="12"/>
        <v>20531</v>
      </c>
      <c r="I59" s="319">
        <f t="shared" si="3"/>
        <v>98.782717474980757</v>
      </c>
      <c r="J59" s="336">
        <f>SUM(J52:J58)</f>
        <v>2</v>
      </c>
      <c r="K59" s="318">
        <f t="shared" si="4"/>
        <v>9.7413667137499389E-5</v>
      </c>
      <c r="L59" s="336">
        <f>SUM(L52:L58)</f>
        <v>16041</v>
      </c>
      <c r="M59" s="320">
        <f t="shared" si="5"/>
        <v>0.78130631727631383</v>
      </c>
      <c r="N59" s="336">
        <f>SUM(N52:N58)</f>
        <v>94</v>
      </c>
      <c r="O59" s="318">
        <f t="shared" si="6"/>
        <v>4.5784423554624714E-3</v>
      </c>
      <c r="P59" s="336">
        <f>SUM(P52:P58)</f>
        <v>25</v>
      </c>
      <c r="Q59" s="320">
        <f t="shared" si="7"/>
        <v>1.2176708392187424E-3</v>
      </c>
      <c r="R59" s="336">
        <f>SUM(R52:R58)</f>
        <v>2554</v>
      </c>
      <c r="S59" s="318">
        <f t="shared" si="8"/>
        <v>0.12439725293458673</v>
      </c>
      <c r="T59" s="336">
        <f>SUM(T52:T58)</f>
        <v>1843</v>
      </c>
      <c r="U59" s="320">
        <f t="shared" si="9"/>
        <v>8.9766694267205682E-2</v>
      </c>
      <c r="V59" s="336">
        <f>SUM(V52:V58)</f>
        <v>11</v>
      </c>
      <c r="W59" s="320">
        <f t="shared" si="10"/>
        <v>5.3577516925624666E-4</v>
      </c>
      <c r="X59" s="336">
        <f>SUM(X52:X58)</f>
        <v>3</v>
      </c>
      <c r="Y59" s="321">
        <f t="shared" si="11"/>
        <v>1.4612050070624908E-4</v>
      </c>
    </row>
    <row r="60" spans="1:25" s="9" customFormat="1" x14ac:dyDescent="0.25">
      <c r="A60" s="143"/>
      <c r="B60" s="144"/>
      <c r="C60" s="334"/>
      <c r="D60" s="334"/>
      <c r="E60" s="324"/>
      <c r="F60" s="334"/>
      <c r="G60" s="324"/>
      <c r="H60" s="323">
        <f t="shared" si="12"/>
        <v>0</v>
      </c>
      <c r="I60" s="325"/>
      <c r="J60" s="334"/>
      <c r="K60" s="324"/>
      <c r="L60" s="334"/>
      <c r="M60" s="326"/>
      <c r="N60" s="334"/>
      <c r="O60" s="324"/>
      <c r="P60" s="334"/>
      <c r="Q60" s="326"/>
      <c r="R60" s="334"/>
      <c r="S60" s="324"/>
      <c r="T60" s="334"/>
      <c r="U60" s="326"/>
      <c r="V60" s="334"/>
      <c r="W60" s="326"/>
      <c r="X60" s="334"/>
      <c r="Y60" s="327"/>
    </row>
    <row r="61" spans="1:25" s="9" customFormat="1" x14ac:dyDescent="0.25">
      <c r="A61" s="140" t="s">
        <v>568</v>
      </c>
      <c r="B61" s="377" t="s">
        <v>569</v>
      </c>
      <c r="C61" s="306">
        <v>2508</v>
      </c>
      <c r="D61" s="307">
        <v>2505</v>
      </c>
      <c r="E61" s="299">
        <f t="shared" si="0"/>
        <v>0.99880382775119614</v>
      </c>
      <c r="F61" s="307"/>
      <c r="G61" s="299">
        <f t="shared" si="1"/>
        <v>0</v>
      </c>
      <c r="H61" s="300">
        <f t="shared" si="12"/>
        <v>2505</v>
      </c>
      <c r="I61" s="301">
        <f t="shared" si="3"/>
        <v>100</v>
      </c>
      <c r="J61" s="303">
        <v>0</v>
      </c>
      <c r="K61" s="299">
        <f t="shared" si="4"/>
        <v>0</v>
      </c>
      <c r="L61" s="303">
        <v>1987</v>
      </c>
      <c r="M61" s="309">
        <f t="shared" si="5"/>
        <v>0.79321357285429139</v>
      </c>
      <c r="N61" s="303">
        <v>8</v>
      </c>
      <c r="O61" s="299">
        <f t="shared" si="6"/>
        <v>3.1936127744510976E-3</v>
      </c>
      <c r="P61" s="303">
        <v>1</v>
      </c>
      <c r="Q61" s="309">
        <f>Q10</f>
        <v>0</v>
      </c>
      <c r="R61" s="303">
        <v>354</v>
      </c>
      <c r="S61" s="299">
        <f t="shared" si="8"/>
        <v>0.14131736526946106</v>
      </c>
      <c r="T61" s="303">
        <v>1</v>
      </c>
      <c r="U61" s="309">
        <f t="shared" si="9"/>
        <v>3.992015968063872E-4</v>
      </c>
      <c r="V61" s="303">
        <v>1</v>
      </c>
      <c r="W61" s="309">
        <f t="shared" si="10"/>
        <v>3.992015968063872E-4</v>
      </c>
      <c r="X61" s="303">
        <v>0</v>
      </c>
      <c r="Y61" s="310">
        <f t="shared" si="11"/>
        <v>0</v>
      </c>
    </row>
    <row r="62" spans="1:25" s="9" customFormat="1" x14ac:dyDescent="0.25">
      <c r="A62" s="140"/>
      <c r="B62" s="377" t="s">
        <v>570</v>
      </c>
      <c r="C62" s="306">
        <v>3060</v>
      </c>
      <c r="D62" s="307">
        <v>3059</v>
      </c>
      <c r="E62" s="299">
        <f t="shared" si="0"/>
        <v>0.99967320261437909</v>
      </c>
      <c r="F62" s="307">
        <v>112</v>
      </c>
      <c r="G62" s="299">
        <f t="shared" si="1"/>
        <v>3.800475059382423E-2</v>
      </c>
      <c r="H62" s="300">
        <f t="shared" si="12"/>
        <v>2947</v>
      </c>
      <c r="I62" s="301">
        <f t="shared" si="3"/>
        <v>96.338672768878723</v>
      </c>
      <c r="J62" s="303">
        <v>0</v>
      </c>
      <c r="K62" s="299">
        <f t="shared" si="4"/>
        <v>0</v>
      </c>
      <c r="L62" s="303">
        <v>2566</v>
      </c>
      <c r="M62" s="309">
        <f t="shared" si="5"/>
        <v>0.87071598235493719</v>
      </c>
      <c r="N62" s="303">
        <v>13</v>
      </c>
      <c r="O62" s="299">
        <f t="shared" si="6"/>
        <v>4.4112656939260262E-3</v>
      </c>
      <c r="P62" s="303">
        <v>1</v>
      </c>
      <c r="Q62" s="309">
        <f t="shared" si="7"/>
        <v>3.3932813030200206E-4</v>
      </c>
      <c r="R62" s="303">
        <v>376</v>
      </c>
      <c r="S62" s="299">
        <f t="shared" si="8"/>
        <v>0.12758737699355277</v>
      </c>
      <c r="T62" s="303">
        <v>1</v>
      </c>
      <c r="U62" s="309">
        <f t="shared" si="9"/>
        <v>3.3932813030200206E-4</v>
      </c>
      <c r="V62" s="303">
        <v>0</v>
      </c>
      <c r="W62" s="309">
        <f t="shared" si="10"/>
        <v>0</v>
      </c>
      <c r="X62" s="303">
        <v>4</v>
      </c>
      <c r="Y62" s="310">
        <f t="shared" si="11"/>
        <v>1.3573125212080082E-3</v>
      </c>
    </row>
    <row r="63" spans="1:25" s="9" customFormat="1" x14ac:dyDescent="0.25">
      <c r="A63" s="140"/>
      <c r="B63" s="377" t="s">
        <v>571</v>
      </c>
      <c r="C63" s="306">
        <v>4285</v>
      </c>
      <c r="D63" s="307">
        <v>4246</v>
      </c>
      <c r="E63" s="299">
        <f t="shared" si="0"/>
        <v>0.99089848308051343</v>
      </c>
      <c r="F63" s="307">
        <v>18</v>
      </c>
      <c r="G63" s="299">
        <f t="shared" si="1"/>
        <v>4.2573320719016088E-3</v>
      </c>
      <c r="H63" s="300">
        <f t="shared" si="12"/>
        <v>4228</v>
      </c>
      <c r="I63" s="301">
        <f t="shared" si="3"/>
        <v>99.576071596796993</v>
      </c>
      <c r="J63" s="303">
        <v>0</v>
      </c>
      <c r="K63" s="299">
        <f t="shared" si="4"/>
        <v>0</v>
      </c>
      <c r="L63" s="303">
        <v>3456</v>
      </c>
      <c r="M63" s="309">
        <f t="shared" si="5"/>
        <v>0.81740775780510877</v>
      </c>
      <c r="N63" s="303">
        <v>48</v>
      </c>
      <c r="O63" s="299">
        <f t="shared" si="6"/>
        <v>1.1352885525070956E-2</v>
      </c>
      <c r="P63" s="303">
        <v>4</v>
      </c>
      <c r="Q63" s="309">
        <f t="shared" si="7"/>
        <v>9.4607379375591296E-4</v>
      </c>
      <c r="R63" s="303">
        <v>987</v>
      </c>
      <c r="S63" s="299">
        <f t="shared" si="8"/>
        <v>0.23344370860927152</v>
      </c>
      <c r="T63" s="303">
        <v>12</v>
      </c>
      <c r="U63" s="309">
        <f t="shared" si="9"/>
        <v>2.8382213812677389E-3</v>
      </c>
      <c r="V63" s="303">
        <v>0</v>
      </c>
      <c r="W63" s="309">
        <f t="shared" si="10"/>
        <v>0</v>
      </c>
      <c r="X63" s="303">
        <v>0</v>
      </c>
      <c r="Y63" s="310">
        <f t="shared" si="11"/>
        <v>0</v>
      </c>
    </row>
    <row r="64" spans="1:25" s="9" customFormat="1" x14ac:dyDescent="0.25">
      <c r="A64" s="140"/>
      <c r="B64" s="377" t="s">
        <v>572</v>
      </c>
      <c r="C64" s="306">
        <v>2428</v>
      </c>
      <c r="D64" s="307">
        <v>2421</v>
      </c>
      <c r="E64" s="299">
        <f t="shared" si="0"/>
        <v>0.99711696869851729</v>
      </c>
      <c r="F64" s="307">
        <v>26</v>
      </c>
      <c r="G64" s="299">
        <f t="shared" si="1"/>
        <v>1.0855949895615866E-2</v>
      </c>
      <c r="H64" s="300">
        <f t="shared" si="12"/>
        <v>2395</v>
      </c>
      <c r="I64" s="301">
        <f t="shared" si="3"/>
        <v>98.926063610078486</v>
      </c>
      <c r="J64" s="303">
        <v>0</v>
      </c>
      <c r="K64" s="299">
        <f t="shared" si="4"/>
        <v>0</v>
      </c>
      <c r="L64" s="303">
        <v>1987</v>
      </c>
      <c r="M64" s="309">
        <f t="shared" si="5"/>
        <v>0.82964509394572028</v>
      </c>
      <c r="N64" s="303">
        <v>10</v>
      </c>
      <c r="O64" s="299">
        <f t="shared" si="6"/>
        <v>4.1753653444676405E-3</v>
      </c>
      <c r="P64" s="303">
        <v>0</v>
      </c>
      <c r="Q64" s="309">
        <f t="shared" si="7"/>
        <v>0</v>
      </c>
      <c r="R64" s="303">
        <v>564</v>
      </c>
      <c r="S64" s="299">
        <f t="shared" si="8"/>
        <v>0.23549060542797495</v>
      </c>
      <c r="T64" s="303">
        <v>0</v>
      </c>
      <c r="U64" s="309">
        <f t="shared" si="9"/>
        <v>0</v>
      </c>
      <c r="V64" s="303">
        <v>0</v>
      </c>
      <c r="W64" s="309">
        <f t="shared" si="10"/>
        <v>0</v>
      </c>
      <c r="X64" s="303">
        <v>0</v>
      </c>
      <c r="Y64" s="310">
        <f t="shared" si="11"/>
        <v>0</v>
      </c>
    </row>
    <row r="65" spans="1:25" s="9" customFormat="1" x14ac:dyDescent="0.25">
      <c r="A65" s="140"/>
      <c r="B65" s="377" t="s">
        <v>573</v>
      </c>
      <c r="C65" s="306">
        <v>978</v>
      </c>
      <c r="D65" s="307">
        <v>977</v>
      </c>
      <c r="E65" s="299">
        <f t="shared" si="0"/>
        <v>0.99897750511247441</v>
      </c>
      <c r="F65" s="307">
        <v>9</v>
      </c>
      <c r="G65" s="299">
        <f t="shared" si="1"/>
        <v>9.2975206611570251E-3</v>
      </c>
      <c r="H65" s="300">
        <f t="shared" si="12"/>
        <v>968</v>
      </c>
      <c r="I65" s="301">
        <f t="shared" si="3"/>
        <v>99.078812691914024</v>
      </c>
      <c r="J65" s="303">
        <v>0</v>
      </c>
      <c r="K65" s="299">
        <f t="shared" si="4"/>
        <v>0</v>
      </c>
      <c r="L65" s="303">
        <v>897</v>
      </c>
      <c r="M65" s="309">
        <f t="shared" si="5"/>
        <v>0.92665289256198347</v>
      </c>
      <c r="N65" s="303">
        <v>19</v>
      </c>
      <c r="O65" s="299">
        <f t="shared" si="6"/>
        <v>1.962809917355372E-2</v>
      </c>
      <c r="P65" s="303">
        <v>0</v>
      </c>
      <c r="Q65" s="309">
        <f t="shared" si="7"/>
        <v>0</v>
      </c>
      <c r="R65" s="303">
        <v>7</v>
      </c>
      <c r="S65" s="299">
        <f t="shared" si="8"/>
        <v>7.2314049586776862E-3</v>
      </c>
      <c r="T65" s="303">
        <v>2</v>
      </c>
      <c r="U65" s="309">
        <f t="shared" si="9"/>
        <v>2.0661157024793389E-3</v>
      </c>
      <c r="V65" s="303">
        <v>5</v>
      </c>
      <c r="W65" s="309">
        <f t="shared" si="10"/>
        <v>5.1652892561983473E-3</v>
      </c>
      <c r="X65" s="303">
        <v>0</v>
      </c>
      <c r="Y65" s="310">
        <f t="shared" si="11"/>
        <v>0</v>
      </c>
    </row>
    <row r="66" spans="1:25" s="250" customFormat="1" x14ac:dyDescent="0.25">
      <c r="A66" s="140" t="s">
        <v>381</v>
      </c>
      <c r="B66" s="141"/>
      <c r="C66" s="336">
        <f>SUM(C61:C65)</f>
        <v>13259</v>
      </c>
      <c r="D66" s="317">
        <f>SUM(D61:D65)</f>
        <v>13208</v>
      </c>
      <c r="E66" s="318">
        <f t="shared" si="0"/>
        <v>0.9961535560751188</v>
      </c>
      <c r="F66" s="317">
        <f>SUM(F61:F65)</f>
        <v>165</v>
      </c>
      <c r="G66" s="318">
        <f t="shared" si="1"/>
        <v>1.2650463850341178E-2</v>
      </c>
      <c r="H66" s="316">
        <f>SUM(H61:H65)</f>
        <v>13043</v>
      </c>
      <c r="I66" s="319">
        <f t="shared" si="3"/>
        <v>98.750757116898853</v>
      </c>
      <c r="J66" s="336">
        <v>0</v>
      </c>
      <c r="K66" s="318">
        <f t="shared" si="4"/>
        <v>0</v>
      </c>
      <c r="L66" s="336">
        <f>SUM(L60:L65)</f>
        <v>10893</v>
      </c>
      <c r="M66" s="320">
        <f t="shared" si="5"/>
        <v>0.83516062255616041</v>
      </c>
      <c r="N66" s="336">
        <f>SUM(N61:N65)</f>
        <v>98</v>
      </c>
      <c r="O66" s="318">
        <f t="shared" si="6"/>
        <v>7.5136088323238519E-3</v>
      </c>
      <c r="P66" s="336">
        <f>SUM(P60:P65)</f>
        <v>6</v>
      </c>
      <c r="Q66" s="320">
        <f t="shared" si="7"/>
        <v>4.6001686728513379E-4</v>
      </c>
      <c r="R66" s="336">
        <f>SUM(R61:R65)</f>
        <v>2288</v>
      </c>
      <c r="S66" s="318">
        <f t="shared" si="8"/>
        <v>0.1754197653913977</v>
      </c>
      <c r="T66" s="336">
        <f>SUM(T61:T65)</f>
        <v>16</v>
      </c>
      <c r="U66" s="320">
        <f t="shared" si="9"/>
        <v>1.2267116460936902E-3</v>
      </c>
      <c r="V66" s="336">
        <f>SUM(V61:V65)</f>
        <v>6</v>
      </c>
      <c r="W66" s="320">
        <f t="shared" si="10"/>
        <v>4.6001686728513379E-4</v>
      </c>
      <c r="X66" s="336">
        <f>SUM(X61:X65)</f>
        <v>4</v>
      </c>
      <c r="Y66" s="321">
        <f t="shared" si="11"/>
        <v>3.0667791152342254E-4</v>
      </c>
    </row>
    <row r="67" spans="1:25" s="9" customFormat="1" x14ac:dyDescent="0.25">
      <c r="A67" s="143"/>
      <c r="B67" s="144"/>
      <c r="C67" s="334"/>
      <c r="D67" s="334"/>
      <c r="E67" s="324"/>
      <c r="F67" s="334"/>
      <c r="G67" s="324"/>
      <c r="H67" s="323">
        <f t="shared" si="12"/>
        <v>0</v>
      </c>
      <c r="I67" s="325"/>
      <c r="J67" s="334"/>
      <c r="K67" s="324"/>
      <c r="L67" s="334"/>
      <c r="M67" s="326"/>
      <c r="N67" s="334"/>
      <c r="O67" s="324"/>
      <c r="P67" s="334"/>
      <c r="Q67" s="326"/>
      <c r="R67" s="334"/>
      <c r="S67" s="324"/>
      <c r="T67" s="334"/>
      <c r="U67" s="326"/>
      <c r="V67" s="334"/>
      <c r="W67" s="326"/>
      <c r="X67" s="334"/>
      <c r="Y67" s="327"/>
    </row>
    <row r="68" spans="1:25" s="9" customFormat="1" x14ac:dyDescent="0.25">
      <c r="A68" s="140" t="s">
        <v>574</v>
      </c>
      <c r="B68" s="377" t="s">
        <v>575</v>
      </c>
      <c r="C68" s="306">
        <v>2757</v>
      </c>
      <c r="D68" s="307">
        <v>2745</v>
      </c>
      <c r="E68" s="299">
        <f t="shared" si="0"/>
        <v>0.99564744287268769</v>
      </c>
      <c r="F68" s="307">
        <v>0</v>
      </c>
      <c r="G68" s="299">
        <f t="shared" si="1"/>
        <v>0</v>
      </c>
      <c r="H68" s="300">
        <f t="shared" si="12"/>
        <v>2745</v>
      </c>
      <c r="I68" s="301">
        <f t="shared" si="3"/>
        <v>100</v>
      </c>
      <c r="J68" s="303">
        <v>0</v>
      </c>
      <c r="K68" s="299">
        <f t="shared" si="4"/>
        <v>0</v>
      </c>
      <c r="L68" s="303">
        <v>2003</v>
      </c>
      <c r="M68" s="309">
        <f t="shared" si="5"/>
        <v>0.72969034608378869</v>
      </c>
      <c r="N68" s="303">
        <v>2</v>
      </c>
      <c r="O68" s="299">
        <f t="shared" si="6"/>
        <v>7.2859744990892532E-4</v>
      </c>
      <c r="P68" s="303">
        <v>21</v>
      </c>
      <c r="Q68" s="309">
        <f t="shared" si="7"/>
        <v>7.6502732240437158E-3</v>
      </c>
      <c r="R68" s="303">
        <v>156</v>
      </c>
      <c r="S68" s="299">
        <f t="shared" si="8"/>
        <v>5.6830601092896178E-2</v>
      </c>
      <c r="T68" s="303">
        <v>10</v>
      </c>
      <c r="U68" s="309">
        <f t="shared" si="9"/>
        <v>3.6429872495446266E-3</v>
      </c>
      <c r="V68" s="303">
        <v>2</v>
      </c>
      <c r="W68" s="309">
        <f t="shared" si="10"/>
        <v>7.2859744990892532E-4</v>
      </c>
      <c r="X68" s="303">
        <v>1</v>
      </c>
      <c r="Y68" s="310">
        <f t="shared" si="11"/>
        <v>3.6429872495446266E-4</v>
      </c>
    </row>
    <row r="69" spans="1:25" s="9" customFormat="1" x14ac:dyDescent="0.25">
      <c r="A69" s="140"/>
      <c r="B69" s="377" t="s">
        <v>576</v>
      </c>
      <c r="C69" s="306">
        <v>3482</v>
      </c>
      <c r="D69" s="307">
        <v>3460</v>
      </c>
      <c r="E69" s="299">
        <f t="shared" si="0"/>
        <v>0.99368179207352092</v>
      </c>
      <c r="F69" s="307">
        <v>0</v>
      </c>
      <c r="G69" s="299">
        <f t="shared" si="1"/>
        <v>0</v>
      </c>
      <c r="H69" s="300">
        <f t="shared" si="12"/>
        <v>3460</v>
      </c>
      <c r="I69" s="301">
        <f t="shared" si="3"/>
        <v>100</v>
      </c>
      <c r="J69" s="303">
        <v>0</v>
      </c>
      <c r="K69" s="299">
        <f t="shared" si="4"/>
        <v>0</v>
      </c>
      <c r="L69" s="303">
        <v>3067</v>
      </c>
      <c r="M69" s="309">
        <f t="shared" si="5"/>
        <v>0.88641618497109831</v>
      </c>
      <c r="N69" s="303">
        <v>20</v>
      </c>
      <c r="O69" s="299">
        <f t="shared" si="6"/>
        <v>5.7803468208092483E-3</v>
      </c>
      <c r="P69" s="303">
        <v>0</v>
      </c>
      <c r="Q69" s="309">
        <f t="shared" si="7"/>
        <v>0</v>
      </c>
      <c r="R69" s="303">
        <v>654</v>
      </c>
      <c r="S69" s="299">
        <f t="shared" si="8"/>
        <v>0.18901734104046242</v>
      </c>
      <c r="T69" s="303">
        <v>3</v>
      </c>
      <c r="U69" s="309">
        <f t="shared" si="9"/>
        <v>8.6705202312138728E-4</v>
      </c>
      <c r="V69" s="303">
        <v>2</v>
      </c>
      <c r="W69" s="309">
        <f t="shared" si="10"/>
        <v>5.7803468208092489E-4</v>
      </c>
      <c r="X69" s="303">
        <v>0</v>
      </c>
      <c r="Y69" s="310">
        <f t="shared" si="11"/>
        <v>0</v>
      </c>
    </row>
    <row r="70" spans="1:25" s="9" customFormat="1" x14ac:dyDescent="0.25">
      <c r="A70" s="140"/>
      <c r="B70" s="377" t="s">
        <v>577</v>
      </c>
      <c r="C70" s="306">
        <v>3416</v>
      </c>
      <c r="D70" s="307">
        <v>3394</v>
      </c>
      <c r="E70" s="299">
        <f t="shared" si="0"/>
        <v>0.99355971896955508</v>
      </c>
      <c r="F70" s="307">
        <v>0</v>
      </c>
      <c r="G70" s="299">
        <f t="shared" si="1"/>
        <v>0</v>
      </c>
      <c r="H70" s="300">
        <f t="shared" si="12"/>
        <v>3394</v>
      </c>
      <c r="I70" s="301">
        <f t="shared" si="3"/>
        <v>100</v>
      </c>
      <c r="J70" s="303">
        <v>0</v>
      </c>
      <c r="K70" s="299">
        <f t="shared" si="4"/>
        <v>0</v>
      </c>
      <c r="L70" s="303">
        <v>2870</v>
      </c>
      <c r="M70" s="309">
        <f t="shared" si="5"/>
        <v>0.84560989982321744</v>
      </c>
      <c r="N70" s="303">
        <v>10</v>
      </c>
      <c r="O70" s="299">
        <f t="shared" si="6"/>
        <v>2.9463759575721863E-3</v>
      </c>
      <c r="P70" s="303">
        <v>34</v>
      </c>
      <c r="Q70" s="309">
        <f t="shared" si="7"/>
        <v>1.0017678255745434E-2</v>
      </c>
      <c r="R70" s="303">
        <v>142</v>
      </c>
      <c r="S70" s="299">
        <f t="shared" si="8"/>
        <v>4.1838538597525045E-2</v>
      </c>
      <c r="T70" s="303">
        <v>5</v>
      </c>
      <c r="U70" s="309">
        <f t="shared" si="9"/>
        <v>1.4731879787860931E-3</v>
      </c>
      <c r="V70" s="303">
        <v>2</v>
      </c>
      <c r="W70" s="309">
        <f t="shared" si="10"/>
        <v>5.8927519151443723E-4</v>
      </c>
      <c r="X70" s="303">
        <v>0</v>
      </c>
      <c r="Y70" s="310">
        <f t="shared" si="11"/>
        <v>0</v>
      </c>
    </row>
    <row r="71" spans="1:25" s="9" customFormat="1" x14ac:dyDescent="0.25">
      <c r="A71" s="140"/>
      <c r="B71" s="377" t="s">
        <v>578</v>
      </c>
      <c r="C71" s="306">
        <v>3522</v>
      </c>
      <c r="D71" s="307">
        <v>3520</v>
      </c>
      <c r="E71" s="299">
        <f t="shared" si="0"/>
        <v>0.99943214082907439</v>
      </c>
      <c r="F71" s="307">
        <v>0</v>
      </c>
      <c r="G71" s="299">
        <f t="shared" si="1"/>
        <v>0</v>
      </c>
      <c r="H71" s="300">
        <f t="shared" si="12"/>
        <v>3520</v>
      </c>
      <c r="I71" s="301">
        <f t="shared" si="3"/>
        <v>100</v>
      </c>
      <c r="J71" s="303">
        <v>0</v>
      </c>
      <c r="K71" s="299">
        <f t="shared" si="4"/>
        <v>0</v>
      </c>
      <c r="L71" s="303">
        <v>2987</v>
      </c>
      <c r="M71" s="309">
        <f t="shared" si="5"/>
        <v>0.8485795454545455</v>
      </c>
      <c r="N71" s="303">
        <v>2</v>
      </c>
      <c r="O71" s="299">
        <f t="shared" si="6"/>
        <v>5.6818181818181815E-4</v>
      </c>
      <c r="P71" s="303">
        <v>56</v>
      </c>
      <c r="Q71" s="309">
        <f t="shared" si="7"/>
        <v>1.5909090909090907E-2</v>
      </c>
      <c r="R71" s="303">
        <v>432</v>
      </c>
      <c r="S71" s="299">
        <f t="shared" si="8"/>
        <v>0.12272727272727273</v>
      </c>
      <c r="T71" s="303">
        <v>4</v>
      </c>
      <c r="U71" s="309">
        <f t="shared" si="9"/>
        <v>1.1363636363636363E-3</v>
      </c>
      <c r="V71" s="303">
        <v>2</v>
      </c>
      <c r="W71" s="309">
        <f t="shared" si="10"/>
        <v>5.6818181818181815E-4</v>
      </c>
      <c r="X71" s="303">
        <v>1</v>
      </c>
      <c r="Y71" s="310">
        <f t="shared" si="11"/>
        <v>2.8409090909090908E-4</v>
      </c>
    </row>
    <row r="72" spans="1:25" s="250" customFormat="1" x14ac:dyDescent="0.25">
      <c r="A72" s="140" t="s">
        <v>381</v>
      </c>
      <c r="B72" s="141"/>
      <c r="C72" s="336">
        <f>SUM(C68:C71)</f>
        <v>13177</v>
      </c>
      <c r="D72" s="317">
        <f>SUM(D68:D71)</f>
        <v>13119</v>
      </c>
      <c r="E72" s="318">
        <f t="shared" si="0"/>
        <v>0.9955983911360704</v>
      </c>
      <c r="F72" s="336"/>
      <c r="G72" s="318">
        <f t="shared" si="1"/>
        <v>0</v>
      </c>
      <c r="H72" s="316">
        <f t="shared" si="12"/>
        <v>13119</v>
      </c>
      <c r="I72" s="319">
        <f t="shared" si="3"/>
        <v>100</v>
      </c>
      <c r="J72" s="336">
        <f>SUM(J68:J71)</f>
        <v>0</v>
      </c>
      <c r="K72" s="318">
        <f t="shared" si="4"/>
        <v>0</v>
      </c>
      <c r="L72" s="336">
        <f>SUM(L68:L71)</f>
        <v>10927</v>
      </c>
      <c r="M72" s="320">
        <f t="shared" si="5"/>
        <v>0.83291409406204742</v>
      </c>
      <c r="N72" s="336">
        <f>SUM(N68:N71)</f>
        <v>34</v>
      </c>
      <c r="O72" s="318">
        <f t="shared" si="6"/>
        <v>2.5916609497675129E-3</v>
      </c>
      <c r="P72" s="336">
        <f>SUM(P68:P71)</f>
        <v>111</v>
      </c>
      <c r="Q72" s="320">
        <f t="shared" si="7"/>
        <v>8.4610107477704095E-3</v>
      </c>
      <c r="R72" s="336">
        <f>SUM(R68:R71)</f>
        <v>1384</v>
      </c>
      <c r="S72" s="318">
        <f t="shared" si="8"/>
        <v>0.10549584571994816</v>
      </c>
      <c r="T72" s="336">
        <f>SUM(T68:T71)</f>
        <v>22</v>
      </c>
      <c r="U72" s="320">
        <f t="shared" si="9"/>
        <v>1.6769570851436848E-3</v>
      </c>
      <c r="V72" s="336">
        <f>SUM(V68:V71)</f>
        <v>8</v>
      </c>
      <c r="W72" s="320">
        <f t="shared" si="10"/>
        <v>6.098025764158854E-4</v>
      </c>
      <c r="X72" s="336">
        <f>SUM(X68:X71)</f>
        <v>2</v>
      </c>
      <c r="Y72" s="321">
        <f t="shared" si="11"/>
        <v>1.5245064410397135E-4</v>
      </c>
    </row>
    <row r="73" spans="1:25" s="9" customFormat="1" x14ac:dyDescent="0.25">
      <c r="A73" s="143"/>
      <c r="B73" s="144"/>
      <c r="C73" s="334"/>
      <c r="D73" s="334"/>
      <c r="E73" s="324"/>
      <c r="F73" s="334"/>
      <c r="G73" s="324"/>
      <c r="H73" s="323">
        <f t="shared" si="12"/>
        <v>0</v>
      </c>
      <c r="I73" s="325"/>
      <c r="J73" s="334"/>
      <c r="K73" s="324"/>
      <c r="L73" s="334"/>
      <c r="M73" s="326"/>
      <c r="N73" s="334"/>
      <c r="O73" s="324"/>
      <c r="P73" s="334"/>
      <c r="Q73" s="326"/>
      <c r="R73" s="334"/>
      <c r="S73" s="324"/>
      <c r="T73" s="334"/>
      <c r="U73" s="326"/>
      <c r="V73" s="334"/>
      <c r="W73" s="326"/>
      <c r="X73" s="334"/>
      <c r="Y73" s="327"/>
    </row>
    <row r="74" spans="1:25" s="9" customFormat="1" x14ac:dyDescent="0.25">
      <c r="A74" s="140" t="s">
        <v>579</v>
      </c>
      <c r="B74" s="377" t="s">
        <v>580</v>
      </c>
      <c r="C74" s="306">
        <v>3069</v>
      </c>
      <c r="D74" s="307">
        <v>3059</v>
      </c>
      <c r="E74" s="299">
        <f t="shared" si="0"/>
        <v>0.99674160964483549</v>
      </c>
      <c r="F74" s="307">
        <v>119</v>
      </c>
      <c r="G74" s="299">
        <f t="shared" si="1"/>
        <v>4.0476190476190478E-2</v>
      </c>
      <c r="H74" s="300">
        <f t="shared" si="12"/>
        <v>2940</v>
      </c>
      <c r="I74" s="301">
        <f t="shared" si="3"/>
        <v>96.109839816933643</v>
      </c>
      <c r="J74" s="303">
        <v>0</v>
      </c>
      <c r="K74" s="299">
        <f t="shared" si="4"/>
        <v>0</v>
      </c>
      <c r="L74" s="303">
        <v>1578</v>
      </c>
      <c r="M74" s="309">
        <f t="shared" si="5"/>
        <v>0.53673469387755102</v>
      </c>
      <c r="N74" s="303">
        <v>18</v>
      </c>
      <c r="O74" s="299">
        <f t="shared" si="6"/>
        <v>6.1224489795918364E-3</v>
      </c>
      <c r="P74" s="303">
        <v>0</v>
      </c>
      <c r="Q74" s="309">
        <f t="shared" si="7"/>
        <v>0</v>
      </c>
      <c r="R74" s="303">
        <v>167</v>
      </c>
      <c r="S74" s="299">
        <f t="shared" si="8"/>
        <v>5.6802721088435378E-2</v>
      </c>
      <c r="T74" s="303">
        <v>0</v>
      </c>
      <c r="U74" s="309">
        <f t="shared" si="9"/>
        <v>0</v>
      </c>
      <c r="V74" s="303">
        <v>0</v>
      </c>
      <c r="W74" s="309">
        <f t="shared" si="10"/>
        <v>0</v>
      </c>
      <c r="X74" s="303">
        <v>0</v>
      </c>
      <c r="Y74" s="310">
        <f t="shared" si="11"/>
        <v>0</v>
      </c>
    </row>
    <row r="75" spans="1:25" s="9" customFormat="1" x14ac:dyDescent="0.25">
      <c r="A75" s="140"/>
      <c r="B75" s="377" t="s">
        <v>581</v>
      </c>
      <c r="C75" s="306">
        <v>1580</v>
      </c>
      <c r="D75" s="307">
        <v>1576</v>
      </c>
      <c r="E75" s="299">
        <f t="shared" si="0"/>
        <v>0.99746835443037973</v>
      </c>
      <c r="F75" s="307">
        <v>0</v>
      </c>
      <c r="G75" s="299">
        <f t="shared" si="1"/>
        <v>0</v>
      </c>
      <c r="H75" s="300">
        <f t="shared" si="12"/>
        <v>1576</v>
      </c>
      <c r="I75" s="301">
        <f t="shared" si="3"/>
        <v>100</v>
      </c>
      <c r="J75" s="303">
        <v>0</v>
      </c>
      <c r="K75" s="299">
        <f t="shared" si="4"/>
        <v>0</v>
      </c>
      <c r="L75" s="303">
        <v>1238</v>
      </c>
      <c r="M75" s="309">
        <f t="shared" si="5"/>
        <v>0.78553299492385786</v>
      </c>
      <c r="N75" s="303">
        <v>10</v>
      </c>
      <c r="O75" s="299">
        <f t="shared" si="6"/>
        <v>6.3451776649746192E-3</v>
      </c>
      <c r="P75" s="303">
        <v>23</v>
      </c>
      <c r="Q75" s="309">
        <f t="shared" si="7"/>
        <v>1.4593908629441625E-2</v>
      </c>
      <c r="R75" s="303">
        <v>0</v>
      </c>
      <c r="S75" s="299">
        <f t="shared" si="8"/>
        <v>0</v>
      </c>
      <c r="T75" s="303">
        <v>0</v>
      </c>
      <c r="U75" s="309">
        <f t="shared" si="9"/>
        <v>0</v>
      </c>
      <c r="V75" s="303">
        <v>1</v>
      </c>
      <c r="W75" s="309">
        <f t="shared" si="10"/>
        <v>6.3451776649746188E-4</v>
      </c>
      <c r="X75" s="303">
        <v>1</v>
      </c>
      <c r="Y75" s="310">
        <f t="shared" si="11"/>
        <v>6.3451776649746188E-4</v>
      </c>
    </row>
    <row r="76" spans="1:25" s="9" customFormat="1" x14ac:dyDescent="0.25">
      <c r="A76" s="140"/>
      <c r="B76" s="377" t="s">
        <v>582</v>
      </c>
      <c r="C76" s="306">
        <v>2733</v>
      </c>
      <c r="D76" s="307">
        <v>2731</v>
      </c>
      <c r="E76" s="299">
        <f t="shared" si="0"/>
        <v>0.99926820343944378</v>
      </c>
      <c r="F76" s="307">
        <v>0</v>
      </c>
      <c r="G76" s="299">
        <f t="shared" si="1"/>
        <v>0</v>
      </c>
      <c r="H76" s="300">
        <f t="shared" si="12"/>
        <v>2731</v>
      </c>
      <c r="I76" s="301">
        <f t="shared" si="3"/>
        <v>100</v>
      </c>
      <c r="J76" s="303">
        <v>0</v>
      </c>
      <c r="K76" s="299">
        <f t="shared" si="4"/>
        <v>0</v>
      </c>
      <c r="L76" s="303">
        <v>1678</v>
      </c>
      <c r="M76" s="309">
        <f t="shared" si="5"/>
        <v>0.61442694983522517</v>
      </c>
      <c r="N76" s="303">
        <v>33</v>
      </c>
      <c r="O76" s="299">
        <f t="shared" si="6"/>
        <v>1.2083485902599781E-2</v>
      </c>
      <c r="P76" s="303">
        <v>0</v>
      </c>
      <c r="Q76" s="309">
        <f t="shared" si="7"/>
        <v>0</v>
      </c>
      <c r="R76" s="303">
        <v>545</v>
      </c>
      <c r="S76" s="299">
        <f t="shared" si="8"/>
        <v>0.19956060051263275</v>
      </c>
      <c r="T76" s="303">
        <v>0</v>
      </c>
      <c r="U76" s="309">
        <f t="shared" si="9"/>
        <v>0</v>
      </c>
      <c r="V76" s="303">
        <v>2</v>
      </c>
      <c r="W76" s="309">
        <f t="shared" si="10"/>
        <v>7.3233247894544128E-4</v>
      </c>
      <c r="X76" s="303">
        <v>0</v>
      </c>
      <c r="Y76" s="310">
        <f t="shared" si="11"/>
        <v>0</v>
      </c>
    </row>
    <row r="77" spans="1:25" s="9" customFormat="1" x14ac:dyDescent="0.25">
      <c r="A77" s="140"/>
      <c r="B77" s="377" t="s">
        <v>583</v>
      </c>
      <c r="C77" s="306">
        <v>1254</v>
      </c>
      <c r="D77" s="307">
        <v>1204</v>
      </c>
      <c r="E77" s="299">
        <f t="shared" si="0"/>
        <v>0.96012759170653905</v>
      </c>
      <c r="F77" s="307">
        <v>114</v>
      </c>
      <c r="G77" s="299">
        <f t="shared" si="1"/>
        <v>0.10458715596330276</v>
      </c>
      <c r="H77" s="300">
        <f t="shared" si="12"/>
        <v>1090</v>
      </c>
      <c r="I77" s="301">
        <f t="shared" si="3"/>
        <v>90.531561461794013</v>
      </c>
      <c r="J77" s="303">
        <v>0</v>
      </c>
      <c r="K77" s="299">
        <f t="shared" si="4"/>
        <v>0</v>
      </c>
      <c r="L77" s="303">
        <v>698</v>
      </c>
      <c r="M77" s="309">
        <f t="shared" si="5"/>
        <v>0.6403669724770642</v>
      </c>
      <c r="N77" s="303">
        <v>6</v>
      </c>
      <c r="O77" s="299">
        <f t="shared" si="6"/>
        <v>5.5045871559633031E-3</v>
      </c>
      <c r="P77" s="303">
        <v>0</v>
      </c>
      <c r="Q77" s="309">
        <f t="shared" si="7"/>
        <v>0</v>
      </c>
      <c r="R77" s="303">
        <v>576</v>
      </c>
      <c r="S77" s="299">
        <f t="shared" si="8"/>
        <v>0.52844036697247709</v>
      </c>
      <c r="T77" s="303">
        <v>1</v>
      </c>
      <c r="U77" s="309">
        <f t="shared" si="9"/>
        <v>9.1743119266055051E-4</v>
      </c>
      <c r="V77" s="303">
        <v>1</v>
      </c>
      <c r="W77" s="309">
        <f t="shared" si="10"/>
        <v>9.1743119266055051E-4</v>
      </c>
      <c r="X77" s="303">
        <v>0</v>
      </c>
      <c r="Y77" s="310">
        <f t="shared" si="11"/>
        <v>0</v>
      </c>
    </row>
    <row r="78" spans="1:25" s="9" customFormat="1" x14ac:dyDescent="0.25">
      <c r="A78" s="140"/>
      <c r="B78" s="377" t="s">
        <v>584</v>
      </c>
      <c r="C78" s="306">
        <v>4029</v>
      </c>
      <c r="D78" s="307">
        <v>4028</v>
      </c>
      <c r="E78" s="299">
        <f t="shared" si="0"/>
        <v>0.99975179945395876</v>
      </c>
      <c r="F78" s="307">
        <v>114</v>
      </c>
      <c r="G78" s="299">
        <f t="shared" si="1"/>
        <v>2.9126213592233011E-2</v>
      </c>
      <c r="H78" s="300">
        <f t="shared" si="12"/>
        <v>3914</v>
      </c>
      <c r="I78" s="301">
        <f t="shared" si="3"/>
        <v>97.169811320754718</v>
      </c>
      <c r="J78" s="303">
        <v>0</v>
      </c>
      <c r="K78" s="299">
        <f t="shared" si="4"/>
        <v>0</v>
      </c>
      <c r="L78" s="303">
        <v>2828</v>
      </c>
      <c r="M78" s="309">
        <f t="shared" si="5"/>
        <v>0.72253449156872762</v>
      </c>
      <c r="N78" s="303">
        <v>10</v>
      </c>
      <c r="O78" s="299">
        <f t="shared" si="6"/>
        <v>2.5549310168625446E-3</v>
      </c>
      <c r="P78" s="303">
        <v>48</v>
      </c>
      <c r="Q78" s="309">
        <f t="shared" si="7"/>
        <v>1.2263668880940215E-2</v>
      </c>
      <c r="R78" s="303">
        <v>120</v>
      </c>
      <c r="S78" s="299">
        <f t="shared" si="8"/>
        <v>3.0659172202350538E-2</v>
      </c>
      <c r="T78" s="303">
        <v>2</v>
      </c>
      <c r="U78" s="309">
        <f t="shared" si="9"/>
        <v>5.1098620337250899E-4</v>
      </c>
      <c r="V78" s="303">
        <v>0</v>
      </c>
      <c r="W78" s="309">
        <f t="shared" si="10"/>
        <v>0</v>
      </c>
      <c r="X78" s="303">
        <v>0</v>
      </c>
      <c r="Y78" s="310">
        <f t="shared" si="11"/>
        <v>0</v>
      </c>
    </row>
    <row r="79" spans="1:25" s="9" customFormat="1" x14ac:dyDescent="0.25">
      <c r="A79" s="140"/>
      <c r="B79" s="377" t="s">
        <v>585</v>
      </c>
      <c r="C79" s="306">
        <v>2403</v>
      </c>
      <c r="D79" s="307">
        <v>2351</v>
      </c>
      <c r="E79" s="299">
        <f t="shared" si="0"/>
        <v>0.9783603828547649</v>
      </c>
      <c r="F79" s="307">
        <v>18</v>
      </c>
      <c r="G79" s="299">
        <f t="shared" si="1"/>
        <v>7.715387912558937E-3</v>
      </c>
      <c r="H79" s="300">
        <f t="shared" si="12"/>
        <v>2333</v>
      </c>
      <c r="I79" s="301">
        <f t="shared" si="3"/>
        <v>99.234368353891966</v>
      </c>
      <c r="J79" s="303">
        <v>1</v>
      </c>
      <c r="K79" s="299">
        <f t="shared" si="4"/>
        <v>4.2863266180882982E-4</v>
      </c>
      <c r="L79" s="303">
        <v>1709</v>
      </c>
      <c r="M79" s="309">
        <f t="shared" si="5"/>
        <v>0.73253321903129021</v>
      </c>
      <c r="N79" s="303">
        <v>0</v>
      </c>
      <c r="O79" s="299">
        <f t="shared" si="6"/>
        <v>0</v>
      </c>
      <c r="P79" s="303">
        <v>0</v>
      </c>
      <c r="Q79" s="309">
        <f t="shared" si="7"/>
        <v>0</v>
      </c>
      <c r="R79" s="303">
        <v>567</v>
      </c>
      <c r="S79" s="299">
        <f t="shared" si="8"/>
        <v>0.24303471924560652</v>
      </c>
      <c r="T79" s="303">
        <v>1</v>
      </c>
      <c r="U79" s="309">
        <f t="shared" si="9"/>
        <v>4.2863266180882982E-4</v>
      </c>
      <c r="V79" s="303">
        <v>0</v>
      </c>
      <c r="W79" s="309">
        <f t="shared" si="10"/>
        <v>0</v>
      </c>
      <c r="X79" s="303">
        <v>0</v>
      </c>
      <c r="Y79" s="310">
        <f t="shared" si="11"/>
        <v>0</v>
      </c>
    </row>
    <row r="80" spans="1:25" s="250" customFormat="1" x14ac:dyDescent="0.25">
      <c r="A80" s="140" t="s">
        <v>381</v>
      </c>
      <c r="B80" s="377"/>
      <c r="C80" s="336">
        <f>SUM(C74:C79)</f>
        <v>15068</v>
      </c>
      <c r="D80" s="317">
        <f>SUM(D74:D79)</f>
        <v>14949</v>
      </c>
      <c r="E80" s="318">
        <f t="shared" ref="E80:E89" si="13">D80/C80</f>
        <v>0.99210246880807007</v>
      </c>
      <c r="F80" s="317">
        <f>SUM(F74:F79)</f>
        <v>365</v>
      </c>
      <c r="G80" s="318">
        <f t="shared" ref="G80:G89" si="14">F80/H80</f>
        <v>2.5027427317608337E-2</v>
      </c>
      <c r="H80" s="316">
        <f t="shared" si="12"/>
        <v>14584</v>
      </c>
      <c r="I80" s="319">
        <f t="shared" ref="I80:I89" si="15">H80/D80*100</f>
        <v>97.558365108033982</v>
      </c>
      <c r="J80" s="336">
        <f>SUM(J74:J79)</f>
        <v>1</v>
      </c>
      <c r="K80" s="318">
        <f t="shared" ref="K80:K89" si="16">J80/H80</f>
        <v>6.8568294020844765E-5</v>
      </c>
      <c r="L80" s="336">
        <f>SUM(L74:L79)</f>
        <v>9729</v>
      </c>
      <c r="M80" s="320">
        <f t="shared" ref="M80:M86" si="17">L80/H80</f>
        <v>0.66710093252879865</v>
      </c>
      <c r="N80" s="336">
        <f>SUM(N74:N79)</f>
        <v>77</v>
      </c>
      <c r="O80" s="318">
        <f t="shared" ref="O80:O89" si="18">N80/H80</f>
        <v>5.2797586396050467E-3</v>
      </c>
      <c r="P80" s="336">
        <f>SUM(P74:P79)</f>
        <v>71</v>
      </c>
      <c r="Q80" s="320">
        <f t="shared" ref="Q80:Q89" si="19">P80/H80</f>
        <v>4.8683488754799782E-3</v>
      </c>
      <c r="R80" s="336">
        <f>SUM(R74:R79)</f>
        <v>1975</v>
      </c>
      <c r="S80" s="318">
        <f t="shared" ref="S80:S89" si="20">R80/H80</f>
        <v>0.13542238069116841</v>
      </c>
      <c r="T80" s="336">
        <f>SUM(T74:T79)</f>
        <v>4</v>
      </c>
      <c r="U80" s="320">
        <f t="shared" ref="U80:U89" si="21">T80/H80</f>
        <v>2.7427317608337906E-4</v>
      </c>
      <c r="V80" s="336">
        <f>SUM(V74:V79)</f>
        <v>4</v>
      </c>
      <c r="W80" s="320">
        <f t="shared" ref="W80:W89" si="22">V80/H80</f>
        <v>2.7427317608337906E-4</v>
      </c>
      <c r="X80" s="336">
        <f>SUM(X74:X79)</f>
        <v>1</v>
      </c>
      <c r="Y80" s="321">
        <f t="shared" ref="Y80:Y89" si="23">X80/H80</f>
        <v>6.8568294020844765E-5</v>
      </c>
    </row>
    <row r="81" spans="1:25" s="9" customFormat="1" x14ac:dyDescent="0.25">
      <c r="A81" s="143"/>
      <c r="B81" s="277"/>
      <c r="C81" s="334"/>
      <c r="D81" s="334"/>
      <c r="E81" s="324"/>
      <c r="F81" s="334"/>
      <c r="G81" s="324"/>
      <c r="H81" s="323">
        <f t="shared" si="12"/>
        <v>0</v>
      </c>
      <c r="I81" s="325"/>
      <c r="J81" s="334"/>
      <c r="K81" s="324"/>
      <c r="L81" s="334"/>
      <c r="M81" s="326"/>
      <c r="N81" s="334"/>
      <c r="O81" s="324"/>
      <c r="P81" s="334"/>
      <c r="Q81" s="326"/>
      <c r="R81" s="334"/>
      <c r="S81" s="324"/>
      <c r="T81" s="334"/>
      <c r="U81" s="326"/>
      <c r="V81" s="334"/>
      <c r="W81" s="326"/>
      <c r="X81" s="334"/>
      <c r="Y81" s="327"/>
    </row>
    <row r="82" spans="1:25" s="9" customFormat="1" x14ac:dyDescent="0.25">
      <c r="A82" s="140" t="s">
        <v>586</v>
      </c>
      <c r="B82" s="377" t="s">
        <v>587</v>
      </c>
      <c r="C82" s="306">
        <v>1283</v>
      </c>
      <c r="D82" s="307">
        <v>1281</v>
      </c>
      <c r="E82" s="299">
        <f t="shared" si="13"/>
        <v>0.99844115354637564</v>
      </c>
      <c r="F82" s="307">
        <v>0</v>
      </c>
      <c r="G82" s="299">
        <f t="shared" si="14"/>
        <v>0</v>
      </c>
      <c r="H82" s="300">
        <f t="shared" si="12"/>
        <v>1281</v>
      </c>
      <c r="I82" s="301">
        <f t="shared" si="15"/>
        <v>100</v>
      </c>
      <c r="J82" s="303">
        <v>0</v>
      </c>
      <c r="K82" s="299">
        <f t="shared" si="16"/>
        <v>0</v>
      </c>
      <c r="L82" s="303">
        <v>987</v>
      </c>
      <c r="M82" s="309">
        <f t="shared" si="17"/>
        <v>0.77049180327868849</v>
      </c>
      <c r="N82" s="303">
        <v>34</v>
      </c>
      <c r="O82" s="299">
        <f t="shared" si="18"/>
        <v>2.6541764246682281E-2</v>
      </c>
      <c r="P82" s="303">
        <v>32</v>
      </c>
      <c r="Q82" s="309">
        <f t="shared" si="19"/>
        <v>2.4980483996877439E-2</v>
      </c>
      <c r="R82" s="303">
        <v>545</v>
      </c>
      <c r="S82" s="299">
        <f t="shared" si="20"/>
        <v>0.42544886807181886</v>
      </c>
      <c r="T82" s="303">
        <v>78</v>
      </c>
      <c r="U82" s="309">
        <f t="shared" si="21"/>
        <v>6.0889929742388757E-2</v>
      </c>
      <c r="V82" s="303">
        <v>0</v>
      </c>
      <c r="W82" s="309">
        <f t="shared" si="22"/>
        <v>0</v>
      </c>
      <c r="X82" s="303">
        <v>0</v>
      </c>
      <c r="Y82" s="310">
        <f t="shared" si="23"/>
        <v>0</v>
      </c>
    </row>
    <row r="83" spans="1:25" s="9" customFormat="1" x14ac:dyDescent="0.25">
      <c r="A83" s="140"/>
      <c r="B83" s="377" t="s">
        <v>241</v>
      </c>
      <c r="C83" s="306">
        <v>1597</v>
      </c>
      <c r="D83" s="307">
        <v>1593</v>
      </c>
      <c r="E83" s="299">
        <f t="shared" si="13"/>
        <v>0.99749530369442707</v>
      </c>
      <c r="F83" s="307">
        <v>18</v>
      </c>
      <c r="G83" s="299">
        <f t="shared" si="14"/>
        <v>1.1428571428571429E-2</v>
      </c>
      <c r="H83" s="300">
        <f t="shared" si="12"/>
        <v>1575</v>
      </c>
      <c r="I83" s="301">
        <f t="shared" si="15"/>
        <v>98.870056497175142</v>
      </c>
      <c r="J83" s="303">
        <v>0</v>
      </c>
      <c r="K83" s="299">
        <f t="shared" si="16"/>
        <v>0</v>
      </c>
      <c r="L83" s="303">
        <v>1180</v>
      </c>
      <c r="M83" s="309">
        <f t="shared" si="17"/>
        <v>0.74920634920634921</v>
      </c>
      <c r="N83" s="303">
        <v>3</v>
      </c>
      <c r="O83" s="299">
        <f t="shared" si="18"/>
        <v>1.9047619047619048E-3</v>
      </c>
      <c r="P83" s="303">
        <v>8</v>
      </c>
      <c r="Q83" s="309">
        <f t="shared" si="19"/>
        <v>5.0793650793650794E-3</v>
      </c>
      <c r="R83" s="303">
        <v>476</v>
      </c>
      <c r="S83" s="299">
        <f t="shared" si="20"/>
        <v>0.30222222222222223</v>
      </c>
      <c r="T83" s="303">
        <v>87</v>
      </c>
      <c r="U83" s="309">
        <f t="shared" si="21"/>
        <v>5.5238095238095239E-2</v>
      </c>
      <c r="V83" s="303">
        <v>0</v>
      </c>
      <c r="W83" s="309">
        <f t="shared" si="22"/>
        <v>0</v>
      </c>
      <c r="X83" s="303">
        <v>4</v>
      </c>
      <c r="Y83" s="310">
        <f t="shared" si="23"/>
        <v>2.5396825396825397E-3</v>
      </c>
    </row>
    <row r="84" spans="1:25" s="9" customFormat="1" x14ac:dyDescent="0.25">
      <c r="A84" s="140"/>
      <c r="B84" s="377" t="s">
        <v>588</v>
      </c>
      <c r="C84" s="306">
        <v>2018</v>
      </c>
      <c r="D84" s="307">
        <v>2009</v>
      </c>
      <c r="E84" s="299">
        <f t="shared" si="13"/>
        <v>0.99554013875123881</v>
      </c>
      <c r="F84" s="307">
        <v>0</v>
      </c>
      <c r="G84" s="299">
        <f t="shared" si="14"/>
        <v>0</v>
      </c>
      <c r="H84" s="300">
        <f t="shared" si="12"/>
        <v>2009</v>
      </c>
      <c r="I84" s="301">
        <f t="shared" si="15"/>
        <v>100</v>
      </c>
      <c r="J84" s="303">
        <v>0</v>
      </c>
      <c r="K84" s="299">
        <f t="shared" si="16"/>
        <v>0</v>
      </c>
      <c r="L84" s="303">
        <v>1361</v>
      </c>
      <c r="M84" s="309">
        <f t="shared" si="17"/>
        <v>0.67745146839223491</v>
      </c>
      <c r="N84" s="303">
        <v>10</v>
      </c>
      <c r="O84" s="299">
        <f t="shared" si="18"/>
        <v>4.9776007964161271E-3</v>
      </c>
      <c r="P84" s="303">
        <v>27</v>
      </c>
      <c r="Q84" s="309">
        <f t="shared" si="19"/>
        <v>1.3439522150323544E-2</v>
      </c>
      <c r="R84" s="303">
        <v>563</v>
      </c>
      <c r="S84" s="299">
        <f t="shared" si="20"/>
        <v>0.28023892483822799</v>
      </c>
      <c r="T84" s="303">
        <v>69</v>
      </c>
      <c r="U84" s="309">
        <f t="shared" si="21"/>
        <v>3.4345445495271278E-2</v>
      </c>
      <c r="V84" s="303">
        <v>3</v>
      </c>
      <c r="W84" s="309">
        <f t="shared" si="22"/>
        <v>1.4932802389248383E-3</v>
      </c>
      <c r="X84" s="303">
        <v>3</v>
      </c>
      <c r="Y84" s="310">
        <f t="shared" si="23"/>
        <v>1.4932802389248383E-3</v>
      </c>
    </row>
    <row r="85" spans="1:25" s="9" customFormat="1" x14ac:dyDescent="0.25">
      <c r="A85" s="140"/>
      <c r="B85" s="377" t="s">
        <v>589</v>
      </c>
      <c r="C85" s="306">
        <v>2112</v>
      </c>
      <c r="D85" s="307">
        <v>2102</v>
      </c>
      <c r="E85" s="299">
        <f t="shared" si="13"/>
        <v>0.99526515151515149</v>
      </c>
      <c r="F85" s="307">
        <v>122</v>
      </c>
      <c r="G85" s="299">
        <f t="shared" si="14"/>
        <v>6.1616161616161617E-2</v>
      </c>
      <c r="H85" s="300">
        <f t="shared" si="12"/>
        <v>1980</v>
      </c>
      <c r="I85" s="301">
        <f t="shared" si="15"/>
        <v>94.196003805899139</v>
      </c>
      <c r="J85" s="303">
        <v>0</v>
      </c>
      <c r="K85" s="299">
        <f t="shared" si="16"/>
        <v>0</v>
      </c>
      <c r="L85" s="303">
        <v>1578</v>
      </c>
      <c r="M85" s="309">
        <f t="shared" si="17"/>
        <v>0.79696969696969699</v>
      </c>
      <c r="N85" s="303">
        <v>15</v>
      </c>
      <c r="O85" s="299">
        <f t="shared" si="18"/>
        <v>7.575757575757576E-3</v>
      </c>
      <c r="P85" s="303">
        <v>35</v>
      </c>
      <c r="Q85" s="309">
        <f t="shared" si="19"/>
        <v>1.7676767676767676E-2</v>
      </c>
      <c r="R85" s="303">
        <v>123</v>
      </c>
      <c r="S85" s="299">
        <f t="shared" si="20"/>
        <v>6.2121212121212119E-2</v>
      </c>
      <c r="T85" s="303">
        <v>34</v>
      </c>
      <c r="U85" s="309">
        <f t="shared" si="21"/>
        <v>1.7171717171717171E-2</v>
      </c>
      <c r="V85" s="303">
        <v>2</v>
      </c>
      <c r="W85" s="309">
        <f t="shared" si="22"/>
        <v>1.0101010101010101E-3</v>
      </c>
      <c r="X85" s="303">
        <v>6</v>
      </c>
      <c r="Y85" s="310">
        <f t="shared" si="23"/>
        <v>3.0303030303030303E-3</v>
      </c>
    </row>
    <row r="86" spans="1:25" s="9" customFormat="1" x14ac:dyDescent="0.25">
      <c r="A86" s="140"/>
      <c r="B86" s="377" t="s">
        <v>590</v>
      </c>
      <c r="C86" s="306">
        <v>2607</v>
      </c>
      <c r="D86" s="307">
        <v>2601</v>
      </c>
      <c r="E86" s="299">
        <f t="shared" si="13"/>
        <v>0.99769850402761795</v>
      </c>
      <c r="F86" s="307">
        <v>121</v>
      </c>
      <c r="G86" s="299">
        <f t="shared" si="14"/>
        <v>4.8790322580645161E-2</v>
      </c>
      <c r="H86" s="300">
        <f t="shared" si="12"/>
        <v>2480</v>
      </c>
      <c r="I86" s="301">
        <f t="shared" si="15"/>
        <v>95.347943098808159</v>
      </c>
      <c r="J86" s="303">
        <v>0</v>
      </c>
      <c r="K86" s="299">
        <f t="shared" si="16"/>
        <v>0</v>
      </c>
      <c r="L86" s="303">
        <v>1476</v>
      </c>
      <c r="M86" s="309">
        <f t="shared" si="17"/>
        <v>0.59516129032258069</v>
      </c>
      <c r="N86" s="303">
        <v>65</v>
      </c>
      <c r="O86" s="299">
        <f t="shared" si="18"/>
        <v>2.620967741935484E-2</v>
      </c>
      <c r="P86" s="303">
        <v>56</v>
      </c>
      <c r="Q86" s="309">
        <f t="shared" si="19"/>
        <v>2.2580645161290321E-2</v>
      </c>
      <c r="R86" s="303">
        <v>198</v>
      </c>
      <c r="S86" s="299">
        <f t="shared" si="20"/>
        <v>7.9838709677419351E-2</v>
      </c>
      <c r="T86" s="303">
        <v>7</v>
      </c>
      <c r="U86" s="309">
        <f t="shared" si="21"/>
        <v>2.8225806451612902E-3</v>
      </c>
      <c r="V86" s="303">
        <v>0</v>
      </c>
      <c r="W86" s="309">
        <f t="shared" si="22"/>
        <v>0</v>
      </c>
      <c r="X86" s="303">
        <v>1</v>
      </c>
      <c r="Y86" s="310">
        <f t="shared" si="23"/>
        <v>4.032258064516129E-4</v>
      </c>
    </row>
    <row r="87" spans="1:25" s="9" customFormat="1" x14ac:dyDescent="0.25">
      <c r="A87" s="140"/>
      <c r="B87" s="377" t="s">
        <v>591</v>
      </c>
      <c r="C87" s="306">
        <v>1599</v>
      </c>
      <c r="D87" s="307">
        <v>1598</v>
      </c>
      <c r="E87" s="308">
        <f t="shared" si="13"/>
        <v>0.99937460913070664</v>
      </c>
      <c r="F87" s="307">
        <v>0</v>
      </c>
      <c r="G87" s="308">
        <f t="shared" si="14"/>
        <v>0</v>
      </c>
      <c r="H87" s="300">
        <f t="shared" si="12"/>
        <v>1598</v>
      </c>
      <c r="I87" s="301">
        <f t="shared" si="15"/>
        <v>100</v>
      </c>
      <c r="J87" s="303">
        <v>0</v>
      </c>
      <c r="K87" s="308">
        <f t="shared" si="16"/>
        <v>0</v>
      </c>
      <c r="L87" s="303">
        <v>1219</v>
      </c>
      <c r="M87" s="313">
        <f>L87/H87</f>
        <v>0.76282853566958697</v>
      </c>
      <c r="N87" s="303">
        <v>12</v>
      </c>
      <c r="O87" s="308">
        <f t="shared" si="18"/>
        <v>7.5093867334167707E-3</v>
      </c>
      <c r="P87" s="303">
        <v>0</v>
      </c>
      <c r="Q87" s="313">
        <f t="shared" si="19"/>
        <v>0</v>
      </c>
      <c r="R87" s="303">
        <v>0</v>
      </c>
      <c r="S87" s="308">
        <f t="shared" si="20"/>
        <v>0</v>
      </c>
      <c r="T87" s="303">
        <v>0</v>
      </c>
      <c r="U87" s="313">
        <f t="shared" si="21"/>
        <v>0</v>
      </c>
      <c r="V87" s="303">
        <v>0</v>
      </c>
      <c r="W87" s="313">
        <f t="shared" si="22"/>
        <v>0</v>
      </c>
      <c r="X87" s="303"/>
      <c r="Y87" s="314">
        <f t="shared" si="23"/>
        <v>0</v>
      </c>
    </row>
    <row r="88" spans="1:25" s="252" customFormat="1" ht="15.75" thickBot="1" x14ac:dyDescent="0.3">
      <c r="A88" s="380" t="s">
        <v>381</v>
      </c>
      <c r="B88" s="381"/>
      <c r="C88" s="337">
        <f>SUM(C82:C87)</f>
        <v>11216</v>
      </c>
      <c r="D88" s="338">
        <f>SUM(D82:D87)</f>
        <v>11184</v>
      </c>
      <c r="E88" s="339">
        <f t="shared" si="13"/>
        <v>0.99714693295292445</v>
      </c>
      <c r="F88" s="338">
        <f>SUM(F82:F87)</f>
        <v>261</v>
      </c>
      <c r="G88" s="339">
        <f t="shared" si="14"/>
        <v>2.3894534468552595E-2</v>
      </c>
      <c r="H88" s="338">
        <f>SUM(H82:H87)</f>
        <v>10923</v>
      </c>
      <c r="I88" s="340">
        <f t="shared" si="15"/>
        <v>97.666309012875544</v>
      </c>
      <c r="J88" s="337">
        <f>SUM(J82:J87)</f>
        <v>0</v>
      </c>
      <c r="K88" s="339">
        <f t="shared" si="16"/>
        <v>0</v>
      </c>
      <c r="L88" s="337">
        <f>SUM(L82:L87)</f>
        <v>7801</v>
      </c>
      <c r="M88" s="341">
        <f>L88/H88</f>
        <v>0.71418108578229422</v>
      </c>
      <c r="N88" s="337">
        <v>89</v>
      </c>
      <c r="O88" s="339">
        <f t="shared" si="18"/>
        <v>8.1479447038359434E-3</v>
      </c>
      <c r="P88" s="337">
        <f>SUM(P82:P87)</f>
        <v>158</v>
      </c>
      <c r="Q88" s="341">
        <f t="shared" si="19"/>
        <v>1.4464890597821111E-2</v>
      </c>
      <c r="R88" s="337">
        <f>SUM(R82:R87)</f>
        <v>1905</v>
      </c>
      <c r="S88" s="339">
        <f t="shared" si="20"/>
        <v>0.17440263663828617</v>
      </c>
      <c r="T88" s="337">
        <f>SUM(T82:T87)</f>
        <v>275</v>
      </c>
      <c r="U88" s="341">
        <f t="shared" si="21"/>
        <v>2.5176233635448138E-2</v>
      </c>
      <c r="V88" s="337">
        <f>SUM(V82:V87)</f>
        <v>5</v>
      </c>
      <c r="W88" s="341">
        <f t="shared" si="22"/>
        <v>4.577497024626934E-4</v>
      </c>
      <c r="X88" s="337">
        <f>SUM(X82:X87)</f>
        <v>14</v>
      </c>
      <c r="Y88" s="342">
        <f t="shared" si="23"/>
        <v>1.2816991668955415E-3</v>
      </c>
    </row>
    <row r="89" spans="1:25" ht="31.5" customHeight="1" thickBot="1" x14ac:dyDescent="0.3">
      <c r="A89" s="527" t="s">
        <v>216</v>
      </c>
      <c r="B89" s="528"/>
      <c r="C89" s="396">
        <f>C88+C80+C72+C66+C59+C50+C43+C36+C29+C22</f>
        <v>163260</v>
      </c>
      <c r="D89" s="397">
        <f>D88+D80+D72+D66+D59+D50+D43+D36+D29+D22</f>
        <v>162606</v>
      </c>
      <c r="E89" s="398">
        <f t="shared" si="13"/>
        <v>0.99599411980889374</v>
      </c>
      <c r="F89" s="397">
        <f>F88+F80+F66+F59+F50+F43+F36+F29+F22</f>
        <v>1873</v>
      </c>
      <c r="G89" s="398">
        <f t="shared" si="14"/>
        <v>1.1652865310794921E-2</v>
      </c>
      <c r="H89" s="397">
        <f>H88+H80+H72+H66+H59+H50+H43+H36+H29+H22</f>
        <v>160733</v>
      </c>
      <c r="I89" s="399">
        <f t="shared" si="15"/>
        <v>98.848135985142008</v>
      </c>
      <c r="J89" s="397">
        <f>J88+J80+J72+J66+J59+J50+J43+J36+J29+J22</f>
        <v>21</v>
      </c>
      <c r="K89" s="398">
        <f t="shared" si="16"/>
        <v>1.3065145303080264E-4</v>
      </c>
      <c r="L89" s="397">
        <f>L88+L80+L72+L66+L59+L50+L43+L36+L29+L22</f>
        <v>126926</v>
      </c>
      <c r="M89" s="400">
        <f>L89/H89</f>
        <v>0.78966982511369788</v>
      </c>
      <c r="N89" s="397">
        <f>N88+N80+N72+N66+N59+N50+N43+N36+N29+N22</f>
        <v>781</v>
      </c>
      <c r="O89" s="398">
        <f t="shared" si="18"/>
        <v>4.8589897531931834E-3</v>
      </c>
      <c r="P89" s="397">
        <f>P88+P80+P72+P66+P59+P50+P43+P36+P29+P22</f>
        <v>606</v>
      </c>
      <c r="Q89" s="400">
        <f t="shared" si="19"/>
        <v>3.7702276446031618E-3</v>
      </c>
      <c r="R89" s="397">
        <f>R88+R80+R72+R66+R59+R50+R43+R36+R29+R22</f>
        <v>19225</v>
      </c>
      <c r="S89" s="398">
        <f t="shared" si="20"/>
        <v>0.11960829450081813</v>
      </c>
      <c r="T89" s="397">
        <f>T88+T80+T72+T66+T59+T50+T43+T36+T29+T22</f>
        <v>13003</v>
      </c>
      <c r="U89" s="400">
        <f t="shared" si="21"/>
        <v>8.089813541712032E-2</v>
      </c>
      <c r="V89" s="397">
        <f>V88+V80+V72+V66+V59+V50+V43+V36+V29+V22</f>
        <v>53</v>
      </c>
      <c r="W89" s="400">
        <f t="shared" si="22"/>
        <v>3.2973938145869239E-4</v>
      </c>
      <c r="X89" s="397">
        <f>X88+X80+X72+X66+X59+X50+X43+X29+X22</f>
        <v>118</v>
      </c>
      <c r="Y89" s="401">
        <f t="shared" si="23"/>
        <v>7.3413673607784335E-4</v>
      </c>
    </row>
    <row r="90" spans="1:25" ht="16.5" thickTop="1" x14ac:dyDescent="0.25">
      <c r="A90" s="9"/>
      <c r="B90" s="253"/>
      <c r="C90" s="254"/>
      <c r="D90" s="255"/>
      <c r="E90" s="256"/>
      <c r="F90" s="255"/>
      <c r="G90" s="256"/>
      <c r="H90" s="255"/>
      <c r="I90" s="257"/>
      <c r="J90" s="255"/>
      <c r="K90" s="256"/>
      <c r="L90" s="255"/>
      <c r="M90" s="258"/>
      <c r="N90" s="255"/>
      <c r="O90" s="256"/>
      <c r="P90" s="255"/>
      <c r="Q90" s="258"/>
      <c r="R90" s="255"/>
      <c r="S90" s="256"/>
      <c r="T90" s="255"/>
      <c r="U90" s="258"/>
      <c r="V90" s="255"/>
      <c r="W90" s="258"/>
      <c r="X90" s="255"/>
      <c r="Y90" s="258"/>
    </row>
  </sheetData>
  <mergeCells count="16">
    <mergeCell ref="E13:E14"/>
    <mergeCell ref="F13:F14"/>
    <mergeCell ref="F3:M3"/>
    <mergeCell ref="F4:M4"/>
    <mergeCell ref="F5:M5"/>
    <mergeCell ref="F6:M6"/>
    <mergeCell ref="D8:S8"/>
    <mergeCell ref="G13:G14"/>
    <mergeCell ref="H13:H14"/>
    <mergeCell ref="I13:I14"/>
    <mergeCell ref="J13:Y13"/>
    <mergeCell ref="A89:B89"/>
    <mergeCell ref="A13:A14"/>
    <mergeCell ref="B13:B14"/>
    <mergeCell ref="C13:C14"/>
    <mergeCell ref="D13:D14"/>
  </mergeCells>
  <pageMargins left="0.7" right="0.7" top="0.75" bottom="0.75" header="0.3" footer="0.3"/>
  <pageSetup paperSize="9" scale="55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78"/>
  <sheetViews>
    <sheetView workbookViewId="0">
      <selection activeCell="C12" sqref="C12:Y13"/>
    </sheetView>
  </sheetViews>
  <sheetFormatPr defaultRowHeight="15" x14ac:dyDescent="0.25"/>
  <cols>
    <col min="1" max="1" width="17.28515625" customWidth="1"/>
    <col min="2" max="2" width="20.140625" customWidth="1"/>
    <col min="3" max="3" width="14" customWidth="1"/>
    <col min="4" max="4" width="11.85546875" customWidth="1"/>
    <col min="5" max="5" width="11.140625" customWidth="1"/>
    <col min="14" max="14" width="11.7109375" customWidth="1"/>
    <col min="25" max="25" width="7" customWidth="1"/>
  </cols>
  <sheetData>
    <row r="2" spans="1:27" x14ac:dyDescent="0.25">
      <c r="B2" s="1"/>
      <c r="C2" s="1"/>
      <c r="D2" s="1"/>
      <c r="E2" s="222"/>
      <c r="F2" s="24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7" ht="15.75" x14ac:dyDescent="0.25">
      <c r="B3" s="1"/>
      <c r="C3" s="2"/>
      <c r="D3" s="3"/>
      <c r="E3" s="3"/>
      <c r="F3" s="3"/>
      <c r="G3" s="4"/>
      <c r="H3" s="4"/>
      <c r="I3" s="4"/>
      <c r="J3" s="4"/>
      <c r="K3" s="3"/>
      <c r="L3" s="3"/>
      <c r="M3" s="4"/>
      <c r="N3" s="3"/>
      <c r="O3" s="3"/>
      <c r="P3" s="3"/>
      <c r="Q3" s="3"/>
      <c r="R3" s="3"/>
      <c r="S3" s="4"/>
      <c r="T3" s="3"/>
      <c r="U3" s="260"/>
      <c r="V3" s="260"/>
      <c r="W3" s="260"/>
      <c r="X3" s="260"/>
      <c r="Y3" s="260"/>
      <c r="Z3" s="260"/>
    </row>
    <row r="4" spans="1:27" ht="18.75" x14ac:dyDescent="0.3">
      <c r="A4" s="1"/>
      <c r="B4" s="1"/>
      <c r="C4" s="2"/>
      <c r="D4" s="29"/>
      <c r="E4" s="27"/>
      <c r="F4" s="495" t="s">
        <v>0</v>
      </c>
      <c r="G4" s="495"/>
      <c r="H4" s="495"/>
      <c r="I4" s="495"/>
      <c r="J4" s="495"/>
      <c r="K4" s="495"/>
      <c r="L4" s="495"/>
      <c r="M4" s="495"/>
      <c r="N4" s="27"/>
      <c r="O4" s="27"/>
      <c r="P4" s="27"/>
      <c r="Q4" s="27"/>
      <c r="R4" s="27"/>
      <c r="S4" s="28"/>
      <c r="T4" s="3"/>
      <c r="U4" s="260"/>
      <c r="V4" s="260"/>
      <c r="W4" s="260"/>
      <c r="X4" s="260"/>
      <c r="Y4" s="260"/>
      <c r="Z4" s="260"/>
    </row>
    <row r="5" spans="1:27" ht="15.75" x14ac:dyDescent="0.25">
      <c r="A5" s="1"/>
      <c r="B5" s="1"/>
      <c r="C5" s="2"/>
      <c r="D5" s="29"/>
      <c r="E5" s="27"/>
      <c r="F5" s="496" t="s">
        <v>1</v>
      </c>
      <c r="G5" s="496"/>
      <c r="H5" s="496"/>
      <c r="I5" s="496"/>
      <c r="J5" s="496"/>
      <c r="K5" s="496"/>
      <c r="L5" s="496"/>
      <c r="M5" s="496"/>
      <c r="N5" s="27"/>
      <c r="O5" s="27"/>
      <c r="P5" s="27"/>
      <c r="Q5" s="27"/>
      <c r="R5" s="27"/>
      <c r="S5" s="28"/>
      <c r="T5" s="3"/>
      <c r="U5" s="260"/>
      <c r="V5" s="260"/>
      <c r="W5" s="260"/>
      <c r="X5" s="260"/>
      <c r="Y5" s="260"/>
      <c r="Z5" s="260"/>
    </row>
    <row r="6" spans="1:27" ht="15.75" customHeight="1" x14ac:dyDescent="0.25">
      <c r="A6" s="1"/>
      <c r="B6" s="1"/>
      <c r="C6" s="2"/>
      <c r="D6" s="29"/>
      <c r="E6" s="27"/>
      <c r="F6" s="497" t="s">
        <v>2</v>
      </c>
      <c r="G6" s="497"/>
      <c r="H6" s="497"/>
      <c r="I6" s="497"/>
      <c r="J6" s="497"/>
      <c r="K6" s="497"/>
      <c r="L6" s="497"/>
      <c r="M6" s="497"/>
      <c r="N6" s="27"/>
      <c r="O6" s="27"/>
      <c r="P6" s="27"/>
      <c r="Q6" s="27"/>
      <c r="R6" s="27"/>
      <c r="S6" s="28"/>
      <c r="T6" s="3"/>
      <c r="U6" s="260"/>
      <c r="V6" s="260"/>
      <c r="W6" s="260"/>
      <c r="X6" s="260"/>
      <c r="Y6" s="260"/>
      <c r="Z6" s="260"/>
    </row>
    <row r="7" spans="1:27" ht="21" customHeight="1" x14ac:dyDescent="0.25">
      <c r="A7" s="1"/>
      <c r="B7" s="1"/>
      <c r="C7" s="2"/>
      <c r="D7" s="29"/>
      <c r="E7" s="27"/>
      <c r="F7" s="498" t="s">
        <v>592</v>
      </c>
      <c r="G7" s="498"/>
      <c r="H7" s="498"/>
      <c r="I7" s="498"/>
      <c r="J7" s="498"/>
      <c r="K7" s="498"/>
      <c r="L7" s="498"/>
      <c r="M7" s="498"/>
      <c r="N7" s="27"/>
      <c r="O7" s="27"/>
      <c r="P7" s="27"/>
      <c r="Q7" s="27"/>
      <c r="R7" s="27"/>
      <c r="S7" s="28"/>
      <c r="T7" s="3"/>
      <c r="U7" s="260"/>
      <c r="V7" s="260"/>
      <c r="W7" s="260"/>
      <c r="X7" s="260"/>
      <c r="Y7" s="260"/>
      <c r="Z7" s="260"/>
    </row>
    <row r="8" spans="1:27" ht="21" customHeight="1" x14ac:dyDescent="0.25">
      <c r="A8" s="1"/>
      <c r="B8" s="1"/>
      <c r="C8" s="2"/>
      <c r="D8" s="27"/>
      <c r="E8" s="27"/>
      <c r="F8" s="27"/>
      <c r="G8" s="28"/>
      <c r="H8" s="28"/>
      <c r="I8" s="28"/>
      <c r="J8" s="28"/>
      <c r="K8" s="27"/>
      <c r="L8" s="27"/>
      <c r="M8" s="28"/>
      <c r="N8" s="27"/>
      <c r="O8" s="27"/>
      <c r="P8" s="27"/>
      <c r="Q8" s="27"/>
      <c r="R8" s="27"/>
      <c r="S8" s="28"/>
      <c r="T8" s="3"/>
      <c r="U8" s="260"/>
      <c r="V8" s="260"/>
      <c r="W8" s="260"/>
      <c r="X8" s="260"/>
      <c r="Y8" s="260"/>
      <c r="Z8" s="260"/>
    </row>
    <row r="9" spans="1:27" ht="15.75" x14ac:dyDescent="0.25">
      <c r="A9" s="1"/>
      <c r="B9" s="1"/>
      <c r="C9" s="2"/>
      <c r="D9" s="497" t="s">
        <v>4</v>
      </c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5"/>
      <c r="U9" s="260"/>
      <c r="V9" s="260"/>
      <c r="W9" s="260"/>
      <c r="X9" s="260"/>
      <c r="Y9" s="260"/>
      <c r="Z9" s="260"/>
    </row>
    <row r="10" spans="1:27" ht="15.75" x14ac:dyDescent="0.25">
      <c r="A10" s="1"/>
      <c r="B10" s="1"/>
      <c r="C10" s="2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5"/>
      <c r="U10" s="260"/>
      <c r="V10" s="260"/>
      <c r="W10" s="260"/>
      <c r="X10" s="260"/>
      <c r="Y10" s="260"/>
      <c r="Z10" s="260"/>
    </row>
    <row r="11" spans="1:27" ht="16.5" thickBot="1" x14ac:dyDescent="0.3">
      <c r="A11" s="1"/>
      <c r="B11" s="1"/>
      <c r="C11" s="2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5"/>
      <c r="U11" s="260"/>
      <c r="V11" s="260"/>
      <c r="W11" s="260"/>
      <c r="X11" s="260"/>
      <c r="Y11" s="260"/>
      <c r="Z11" s="260"/>
    </row>
    <row r="12" spans="1:27" ht="15.75" customHeight="1" thickTop="1" x14ac:dyDescent="0.25">
      <c r="A12" s="520" t="s">
        <v>5</v>
      </c>
      <c r="B12" s="507" t="s">
        <v>6</v>
      </c>
      <c r="C12" s="507" t="s">
        <v>7</v>
      </c>
      <c r="D12" s="509" t="s">
        <v>8</v>
      </c>
      <c r="E12" s="501" t="s">
        <v>9</v>
      </c>
      <c r="F12" s="501" t="s">
        <v>10</v>
      </c>
      <c r="G12" s="499" t="s">
        <v>9</v>
      </c>
      <c r="H12" s="501" t="s">
        <v>11</v>
      </c>
      <c r="I12" s="501" t="s">
        <v>9</v>
      </c>
      <c r="J12" s="503" t="s">
        <v>12</v>
      </c>
      <c r="K12" s="503"/>
      <c r="L12" s="503"/>
      <c r="M12" s="503"/>
      <c r="N12" s="503"/>
      <c r="O12" s="503"/>
      <c r="P12" s="503"/>
      <c r="Q12" s="503"/>
      <c r="R12" s="503"/>
      <c r="S12" s="503"/>
      <c r="T12" s="503"/>
      <c r="U12" s="503"/>
      <c r="V12" s="503"/>
      <c r="W12" s="503"/>
      <c r="X12" s="503"/>
      <c r="Y12" s="504"/>
      <c r="Z12" s="260"/>
    </row>
    <row r="13" spans="1:27" ht="60.75" customHeight="1" x14ac:dyDescent="0.25">
      <c r="A13" s="524"/>
      <c r="B13" s="508"/>
      <c r="C13" s="508"/>
      <c r="D13" s="510"/>
      <c r="E13" s="502"/>
      <c r="F13" s="502"/>
      <c r="G13" s="500"/>
      <c r="H13" s="502"/>
      <c r="I13" s="502"/>
      <c r="J13" s="102" t="s">
        <v>120</v>
      </c>
      <c r="K13" s="102" t="s">
        <v>9</v>
      </c>
      <c r="L13" s="102" t="s">
        <v>121</v>
      </c>
      <c r="M13" s="102" t="s">
        <v>9</v>
      </c>
      <c r="N13" s="102" t="s">
        <v>122</v>
      </c>
      <c r="O13" s="102" t="s">
        <v>9</v>
      </c>
      <c r="P13" s="102" t="s">
        <v>123</v>
      </c>
      <c r="Q13" s="102" t="s">
        <v>9</v>
      </c>
      <c r="R13" s="102" t="s">
        <v>124</v>
      </c>
      <c r="S13" s="102" t="s">
        <v>9</v>
      </c>
      <c r="T13" s="102" t="s">
        <v>125</v>
      </c>
      <c r="U13" s="102" t="s">
        <v>128</v>
      </c>
      <c r="V13" s="102" t="s">
        <v>126</v>
      </c>
      <c r="W13" s="102" t="s">
        <v>9</v>
      </c>
      <c r="X13" s="102" t="s">
        <v>127</v>
      </c>
      <c r="Y13" s="103" t="s">
        <v>9</v>
      </c>
    </row>
    <row r="14" spans="1:27" x14ac:dyDescent="0.25">
      <c r="A14" s="140" t="s">
        <v>593</v>
      </c>
      <c r="B14" s="375" t="s">
        <v>594</v>
      </c>
      <c r="C14" s="261">
        <v>3696</v>
      </c>
      <c r="D14" s="262">
        <v>3659</v>
      </c>
      <c r="E14" s="142">
        <v>98.998917748917748</v>
      </c>
      <c r="F14" s="262">
        <v>12</v>
      </c>
      <c r="G14" s="142">
        <v>0.32903756512201809</v>
      </c>
      <c r="H14" s="351">
        <f>D14-F14</f>
        <v>3647</v>
      </c>
      <c r="I14" s="343">
        <v>99.672041541404752</v>
      </c>
      <c r="J14" s="141">
        <v>0</v>
      </c>
      <c r="K14" s="142">
        <v>0</v>
      </c>
      <c r="L14" s="262">
        <v>3362</v>
      </c>
      <c r="M14" s="142">
        <v>92.185357828352068</v>
      </c>
      <c r="N14" s="262">
        <v>0</v>
      </c>
      <c r="O14" s="142">
        <v>0</v>
      </c>
      <c r="P14" s="262">
        <v>15</v>
      </c>
      <c r="Q14" s="142">
        <v>0.41129695640252301</v>
      </c>
      <c r="R14" s="262">
        <v>33</v>
      </c>
      <c r="S14" s="142">
        <v>0.90485330408554998</v>
      </c>
      <c r="T14" s="262">
        <v>237</v>
      </c>
      <c r="U14" s="142">
        <v>6.49849191115986</v>
      </c>
      <c r="V14" s="262">
        <v>0</v>
      </c>
      <c r="W14" s="142">
        <v>0</v>
      </c>
      <c r="X14" s="262">
        <v>0</v>
      </c>
      <c r="Y14" s="344">
        <v>0</v>
      </c>
      <c r="Z14" s="223"/>
      <c r="AA14" s="223"/>
    </row>
    <row r="15" spans="1:27" x14ac:dyDescent="0.25">
      <c r="A15" s="140"/>
      <c r="B15" s="375" t="s">
        <v>595</v>
      </c>
      <c r="C15" s="141">
        <v>3456</v>
      </c>
      <c r="D15" s="262">
        <v>3427</v>
      </c>
      <c r="E15" s="142">
        <v>99.160879629629633</v>
      </c>
      <c r="F15" s="262">
        <v>0</v>
      </c>
      <c r="G15" s="142">
        <v>0</v>
      </c>
      <c r="H15" s="351">
        <f t="shared" ref="H15:H76" si="0">D15-F15</f>
        <v>3427</v>
      </c>
      <c r="I15" s="343">
        <v>100</v>
      </c>
      <c r="J15" s="141">
        <v>0</v>
      </c>
      <c r="K15" s="142">
        <v>0</v>
      </c>
      <c r="L15" s="262">
        <v>3284</v>
      </c>
      <c r="M15" s="142">
        <v>95.827254158155824</v>
      </c>
      <c r="N15" s="262">
        <v>7</v>
      </c>
      <c r="O15" s="142">
        <v>0.20426028596440035</v>
      </c>
      <c r="P15" s="262">
        <v>9</v>
      </c>
      <c r="Q15" s="142">
        <v>0.26262036766851471</v>
      </c>
      <c r="R15" s="262">
        <v>111</v>
      </c>
      <c r="S15" s="142">
        <v>3.2389845345783486</v>
      </c>
      <c r="T15" s="262">
        <v>15</v>
      </c>
      <c r="U15" s="142">
        <v>0.43770061278085787</v>
      </c>
      <c r="V15" s="262">
        <v>1</v>
      </c>
      <c r="W15" s="142">
        <v>2.9180040852057193E-2</v>
      </c>
      <c r="X15" s="262">
        <v>0</v>
      </c>
      <c r="Y15" s="344">
        <v>0</v>
      </c>
      <c r="Z15" s="223"/>
      <c r="AA15" s="223"/>
    </row>
    <row r="16" spans="1:27" x14ac:dyDescent="0.25">
      <c r="A16" s="140"/>
      <c r="B16" s="375" t="s">
        <v>596</v>
      </c>
      <c r="C16" s="261">
        <v>2651</v>
      </c>
      <c r="D16" s="262">
        <v>2616</v>
      </c>
      <c r="E16" s="142">
        <v>98.679743493021505</v>
      </c>
      <c r="F16" s="262">
        <v>7</v>
      </c>
      <c r="G16" s="142">
        <v>0.26830203142966652</v>
      </c>
      <c r="H16" s="351">
        <f t="shared" si="0"/>
        <v>2609</v>
      </c>
      <c r="I16" s="343">
        <v>99.732415902140673</v>
      </c>
      <c r="J16" s="262">
        <v>0</v>
      </c>
      <c r="K16" s="142">
        <v>0</v>
      </c>
      <c r="L16" s="262">
        <v>1101</v>
      </c>
      <c r="M16" s="142">
        <v>42.200076657723265</v>
      </c>
      <c r="N16" s="262">
        <v>0</v>
      </c>
      <c r="O16" s="142">
        <v>0</v>
      </c>
      <c r="P16" s="262">
        <v>1</v>
      </c>
      <c r="Q16" s="142">
        <v>3.8328861632809505E-2</v>
      </c>
      <c r="R16" s="262">
        <v>1035</v>
      </c>
      <c r="S16" s="142">
        <v>39.670371789957841</v>
      </c>
      <c r="T16" s="262">
        <v>470</v>
      </c>
      <c r="U16" s="142">
        <v>18.014564967420469</v>
      </c>
      <c r="V16" s="262">
        <v>2</v>
      </c>
      <c r="W16" s="142">
        <v>7.665772326561901E-2</v>
      </c>
      <c r="X16" s="274">
        <v>0</v>
      </c>
      <c r="Y16" s="344">
        <v>0</v>
      </c>
      <c r="Z16" s="223"/>
      <c r="AA16" s="223"/>
    </row>
    <row r="17" spans="1:29" x14ac:dyDescent="0.25">
      <c r="A17" s="140"/>
      <c r="B17" s="375" t="s">
        <v>597</v>
      </c>
      <c r="C17" s="261">
        <v>5183</v>
      </c>
      <c r="D17" s="262">
        <v>5143</v>
      </c>
      <c r="E17" s="142">
        <v>99.228246189465565</v>
      </c>
      <c r="F17" s="262">
        <v>30</v>
      </c>
      <c r="G17" s="142">
        <v>0.58673968316057112</v>
      </c>
      <c r="H17" s="351">
        <f t="shared" si="0"/>
        <v>5113</v>
      </c>
      <c r="I17" s="343">
        <v>99.41668286992028</v>
      </c>
      <c r="J17" s="262">
        <v>0</v>
      </c>
      <c r="K17" s="142">
        <v>0</v>
      </c>
      <c r="L17" s="262">
        <v>5054</v>
      </c>
      <c r="M17" s="142">
        <v>98.846078623117549</v>
      </c>
      <c r="N17" s="262">
        <v>11</v>
      </c>
      <c r="O17" s="142">
        <v>0.21513788382554275</v>
      </c>
      <c r="P17" s="262">
        <v>13</v>
      </c>
      <c r="Q17" s="142">
        <v>0.25425386270291411</v>
      </c>
      <c r="R17" s="262">
        <v>15</v>
      </c>
      <c r="S17" s="142">
        <v>0.29336984158028556</v>
      </c>
      <c r="T17" s="262">
        <v>20</v>
      </c>
      <c r="U17" s="142">
        <v>0.39115978877371405</v>
      </c>
      <c r="V17" s="262">
        <v>0</v>
      </c>
      <c r="W17" s="142">
        <v>0</v>
      </c>
      <c r="X17" s="274">
        <v>0</v>
      </c>
      <c r="Y17" s="344">
        <v>0</v>
      </c>
      <c r="Z17" s="223"/>
      <c r="AA17" s="223"/>
    </row>
    <row r="18" spans="1:29" x14ac:dyDescent="0.25">
      <c r="A18" s="140"/>
      <c r="B18" s="375" t="s">
        <v>598</v>
      </c>
      <c r="C18" s="261">
        <v>2203</v>
      </c>
      <c r="D18" s="262">
        <v>2199</v>
      </c>
      <c r="E18" s="142">
        <v>99.81842941443486</v>
      </c>
      <c r="F18" s="262">
        <v>10</v>
      </c>
      <c r="G18" s="142">
        <v>0.46816479400749067</v>
      </c>
      <c r="H18" s="351">
        <f t="shared" si="0"/>
        <v>2189</v>
      </c>
      <c r="I18" s="343">
        <v>97.135061391541612</v>
      </c>
      <c r="J18" s="141">
        <v>0</v>
      </c>
      <c r="K18" s="142">
        <v>0</v>
      </c>
      <c r="L18" s="262">
        <v>1854</v>
      </c>
      <c r="M18" s="142">
        <v>84.31647940074906</v>
      </c>
      <c r="N18" s="262">
        <v>5</v>
      </c>
      <c r="O18" s="142">
        <v>0.23408239700374531</v>
      </c>
      <c r="P18" s="262">
        <v>4</v>
      </c>
      <c r="Q18" s="142">
        <v>0.18726591760299627</v>
      </c>
      <c r="R18" s="262">
        <v>10</v>
      </c>
      <c r="S18" s="142">
        <v>0.46816479400749061</v>
      </c>
      <c r="T18" s="262">
        <v>314</v>
      </c>
      <c r="U18" s="142">
        <v>14.700374531835205</v>
      </c>
      <c r="V18" s="262">
        <v>0</v>
      </c>
      <c r="W18" s="142">
        <v>0</v>
      </c>
      <c r="X18" s="274">
        <v>2</v>
      </c>
      <c r="Y18" s="344">
        <v>9.3632958801498134E-2</v>
      </c>
      <c r="Z18" s="223"/>
      <c r="AA18" s="223"/>
      <c r="AB18" s="223"/>
    </row>
    <row r="19" spans="1:29" x14ac:dyDescent="0.25">
      <c r="A19" s="143"/>
      <c r="B19" s="277"/>
      <c r="C19" s="278"/>
      <c r="D19" s="279"/>
      <c r="E19" s="145"/>
      <c r="F19" s="275"/>
      <c r="G19" s="145"/>
      <c r="H19" s="285"/>
      <c r="I19" s="35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284"/>
      <c r="W19" s="145"/>
      <c r="X19" s="144"/>
      <c r="Y19" s="356"/>
      <c r="Z19" s="223"/>
      <c r="AA19" s="223"/>
    </row>
    <row r="20" spans="1:29" x14ac:dyDescent="0.25">
      <c r="A20" s="140" t="s">
        <v>599</v>
      </c>
      <c r="B20" s="375" t="s">
        <v>600</v>
      </c>
      <c r="C20" s="261">
        <v>3409</v>
      </c>
      <c r="D20" s="262">
        <v>3409</v>
      </c>
      <c r="E20" s="345">
        <v>100</v>
      </c>
      <c r="F20" s="262">
        <v>8</v>
      </c>
      <c r="G20" s="142">
        <v>0.23543260741612712</v>
      </c>
      <c r="H20" s="351">
        <f t="shared" si="0"/>
        <v>3401</v>
      </c>
      <c r="I20" s="343">
        <v>99.677324728659428</v>
      </c>
      <c r="J20" s="141">
        <v>1</v>
      </c>
      <c r="K20" s="142">
        <v>2.942907592701589E-2</v>
      </c>
      <c r="L20" s="141">
        <v>2906</v>
      </c>
      <c r="M20" s="142">
        <v>85.520894643908179</v>
      </c>
      <c r="N20" s="141">
        <v>1</v>
      </c>
      <c r="O20" s="142">
        <v>2.942907592701589E-2</v>
      </c>
      <c r="P20" s="141">
        <v>12</v>
      </c>
      <c r="Q20" s="142">
        <v>0.35314891112419072</v>
      </c>
      <c r="R20" s="141">
        <v>29</v>
      </c>
      <c r="S20" s="142">
        <v>0.8534432018834609</v>
      </c>
      <c r="T20" s="141">
        <v>445</v>
      </c>
      <c r="U20" s="142">
        <v>13.095938787522071</v>
      </c>
      <c r="V20" s="141">
        <v>7</v>
      </c>
      <c r="W20" s="142">
        <v>0.11771630370806356</v>
      </c>
      <c r="X20" s="141">
        <v>0</v>
      </c>
      <c r="Y20" s="344">
        <v>0</v>
      </c>
      <c r="Z20" s="223"/>
      <c r="AA20" s="223"/>
    </row>
    <row r="21" spans="1:29" x14ac:dyDescent="0.25">
      <c r="A21" s="140"/>
      <c r="B21" s="375" t="s">
        <v>601</v>
      </c>
      <c r="C21" s="261">
        <v>3633</v>
      </c>
      <c r="D21" s="262">
        <v>3597</v>
      </c>
      <c r="E21" s="142">
        <v>99.009083402146985</v>
      </c>
      <c r="F21" s="262">
        <v>12</v>
      </c>
      <c r="G21" s="142">
        <v>0.33946251768033947</v>
      </c>
      <c r="H21" s="351">
        <f t="shared" si="0"/>
        <v>3585</v>
      </c>
      <c r="I21" s="343">
        <v>98.276341395607446</v>
      </c>
      <c r="J21" s="352">
        <v>0</v>
      </c>
      <c r="K21" s="142">
        <v>0</v>
      </c>
      <c r="L21" s="346">
        <v>2862</v>
      </c>
      <c r="M21" s="142">
        <v>79.547383309759553</v>
      </c>
      <c r="N21" s="346">
        <v>21</v>
      </c>
      <c r="O21" s="142">
        <v>0.59405940594059403</v>
      </c>
      <c r="P21" s="353">
        <v>5</v>
      </c>
      <c r="Q21" s="142">
        <v>0.14144271570014144</v>
      </c>
      <c r="R21" s="353">
        <v>464</v>
      </c>
      <c r="S21" s="142">
        <v>13.125884016973126</v>
      </c>
      <c r="T21" s="353">
        <v>233</v>
      </c>
      <c r="U21" s="142">
        <v>6.591230551626591</v>
      </c>
      <c r="V21" s="347">
        <v>0</v>
      </c>
      <c r="W21" s="142">
        <v>0</v>
      </c>
      <c r="X21" s="354">
        <v>0</v>
      </c>
      <c r="Y21" s="344">
        <v>0</v>
      </c>
      <c r="Z21" s="223"/>
      <c r="AA21" s="223"/>
    </row>
    <row r="22" spans="1:29" x14ac:dyDescent="0.25">
      <c r="A22" s="140"/>
      <c r="B22" s="375" t="s">
        <v>602</v>
      </c>
      <c r="C22" s="261">
        <v>2278</v>
      </c>
      <c r="D22" s="262">
        <v>2198</v>
      </c>
      <c r="E22" s="142">
        <v>96.488147497805087</v>
      </c>
      <c r="F22" s="262">
        <v>11</v>
      </c>
      <c r="G22" s="142">
        <v>0.5004549590536852</v>
      </c>
      <c r="H22" s="351">
        <f t="shared" si="0"/>
        <v>2187</v>
      </c>
      <c r="I22" s="343">
        <v>100</v>
      </c>
      <c r="J22" s="348">
        <v>0</v>
      </c>
      <c r="K22" s="142">
        <v>0</v>
      </c>
      <c r="L22" s="346">
        <v>1700</v>
      </c>
      <c r="M22" s="142">
        <v>77.843494085532299</v>
      </c>
      <c r="N22" s="346">
        <v>0</v>
      </c>
      <c r="O22" s="142">
        <v>0</v>
      </c>
      <c r="P22" s="353">
        <v>27</v>
      </c>
      <c r="Q22" s="142">
        <v>1.2283894449499546</v>
      </c>
      <c r="R22" s="353">
        <v>209</v>
      </c>
      <c r="S22" s="142">
        <v>9.5086442220200187</v>
      </c>
      <c r="T22" s="353">
        <v>251</v>
      </c>
      <c r="U22" s="142">
        <v>11.419472247497724</v>
      </c>
      <c r="V22" s="353">
        <v>0</v>
      </c>
      <c r="W22" s="142">
        <v>0</v>
      </c>
      <c r="X22" s="354">
        <v>0</v>
      </c>
      <c r="Y22" s="344">
        <v>0</v>
      </c>
      <c r="Z22" s="223"/>
      <c r="AA22" s="223"/>
      <c r="AC22" s="259"/>
    </row>
    <row r="23" spans="1:29" x14ac:dyDescent="0.25">
      <c r="A23" s="140"/>
      <c r="B23" s="375" t="s">
        <v>603</v>
      </c>
      <c r="C23" s="261">
        <v>3122</v>
      </c>
      <c r="D23" s="262">
        <v>3077</v>
      </c>
      <c r="E23" s="142">
        <v>98.55861627162075</v>
      </c>
      <c r="F23" s="262">
        <v>19</v>
      </c>
      <c r="G23" s="142">
        <v>0.62010443864229758</v>
      </c>
      <c r="H23" s="351">
        <f t="shared" si="0"/>
        <v>3058</v>
      </c>
      <c r="I23" s="343">
        <v>99.577510562235943</v>
      </c>
      <c r="J23" s="352">
        <v>0</v>
      </c>
      <c r="K23" s="142">
        <v>0</v>
      </c>
      <c r="L23" s="346">
        <v>2810</v>
      </c>
      <c r="M23" s="142">
        <v>91.906005221932119</v>
      </c>
      <c r="N23" s="346">
        <v>8</v>
      </c>
      <c r="O23" s="142">
        <v>0.26109660574412535</v>
      </c>
      <c r="P23" s="353">
        <v>3</v>
      </c>
      <c r="Q23" s="142">
        <v>9.7911227154047001E-2</v>
      </c>
      <c r="R23" s="353">
        <v>120</v>
      </c>
      <c r="S23" s="142">
        <v>3.9164490861618799</v>
      </c>
      <c r="T23" s="353">
        <v>117</v>
      </c>
      <c r="U23" s="142">
        <v>3.8185378590078329</v>
      </c>
      <c r="V23" s="353">
        <v>0</v>
      </c>
      <c r="W23" s="142">
        <v>0</v>
      </c>
      <c r="X23" s="354">
        <v>0</v>
      </c>
      <c r="Y23" s="344">
        <v>0</v>
      </c>
      <c r="Z23" s="223"/>
      <c r="AA23" s="223"/>
    </row>
    <row r="24" spans="1:29" x14ac:dyDescent="0.25">
      <c r="A24" s="140"/>
      <c r="B24" s="375" t="s">
        <v>604</v>
      </c>
      <c r="C24" s="261">
        <v>3820</v>
      </c>
      <c r="D24" s="262">
        <v>3777</v>
      </c>
      <c r="E24" s="142">
        <v>98.874345549738223</v>
      </c>
      <c r="F24" s="262">
        <v>3</v>
      </c>
      <c r="G24" s="142">
        <v>7.9491255961844198E-2</v>
      </c>
      <c r="H24" s="351">
        <f t="shared" si="0"/>
        <v>3774</v>
      </c>
      <c r="I24" s="343">
        <v>99.920571882446382</v>
      </c>
      <c r="J24" s="352">
        <v>0</v>
      </c>
      <c r="K24" s="142">
        <v>0</v>
      </c>
      <c r="L24" s="346">
        <v>3670</v>
      </c>
      <c r="M24" s="142">
        <v>97.244303126656064</v>
      </c>
      <c r="N24" s="353">
        <v>3</v>
      </c>
      <c r="O24" s="142">
        <v>7.9491255961844198E-2</v>
      </c>
      <c r="P24" s="353">
        <v>2</v>
      </c>
      <c r="Q24" s="142">
        <v>5.2994170641229466E-2</v>
      </c>
      <c r="R24" s="353">
        <v>87</v>
      </c>
      <c r="S24" s="142">
        <v>2.3052464228934819</v>
      </c>
      <c r="T24" s="353">
        <v>12</v>
      </c>
      <c r="U24" s="142">
        <v>0.31796502384737679</v>
      </c>
      <c r="V24" s="354">
        <v>0</v>
      </c>
      <c r="W24" s="142">
        <v>0</v>
      </c>
      <c r="X24" s="354">
        <v>0</v>
      </c>
      <c r="Y24" s="344">
        <v>0</v>
      </c>
      <c r="Z24" s="223"/>
      <c r="AA24" s="223"/>
    </row>
    <row r="25" spans="1:29" x14ac:dyDescent="0.25">
      <c r="A25" s="140"/>
      <c r="B25" s="375" t="s">
        <v>605</v>
      </c>
      <c r="C25" s="261">
        <v>2229</v>
      </c>
      <c r="D25" s="262">
        <v>2212</v>
      </c>
      <c r="E25" s="142">
        <v>99.237326155226555</v>
      </c>
      <c r="F25" s="262">
        <v>0</v>
      </c>
      <c r="G25" s="142">
        <v>0</v>
      </c>
      <c r="H25" s="351">
        <f t="shared" si="0"/>
        <v>2212</v>
      </c>
      <c r="I25" s="343">
        <v>100</v>
      </c>
      <c r="J25" s="352">
        <v>1</v>
      </c>
      <c r="K25" s="142">
        <v>4.5207956600361664E-2</v>
      </c>
      <c r="L25" s="353">
        <v>2192</v>
      </c>
      <c r="M25" s="142">
        <v>99.095840867992763</v>
      </c>
      <c r="N25" s="353">
        <v>7</v>
      </c>
      <c r="O25" s="142">
        <v>0.31645569620253167</v>
      </c>
      <c r="P25" s="353">
        <v>0</v>
      </c>
      <c r="Q25" s="142">
        <v>0</v>
      </c>
      <c r="R25" s="353">
        <v>4</v>
      </c>
      <c r="S25" s="142">
        <v>0.18083182640144665</v>
      </c>
      <c r="T25" s="353">
        <v>8</v>
      </c>
      <c r="U25" s="142">
        <v>0.36166365280289331</v>
      </c>
      <c r="V25" s="353">
        <v>0</v>
      </c>
      <c r="W25" s="142">
        <v>0</v>
      </c>
      <c r="X25" s="353">
        <v>0</v>
      </c>
      <c r="Y25" s="344">
        <v>0</v>
      </c>
      <c r="Z25" s="223"/>
      <c r="AA25" s="223"/>
    </row>
    <row r="26" spans="1:29" x14ac:dyDescent="0.25">
      <c r="A26" s="140"/>
      <c r="B26" s="375" t="s">
        <v>606</v>
      </c>
      <c r="C26" s="261">
        <v>2882</v>
      </c>
      <c r="D26" s="262">
        <v>2877</v>
      </c>
      <c r="E26" s="142">
        <v>99.826509368494101</v>
      </c>
      <c r="F26" s="262">
        <v>21</v>
      </c>
      <c r="G26" s="142">
        <v>0.73529411764705876</v>
      </c>
      <c r="H26" s="351">
        <f t="shared" si="0"/>
        <v>2856</v>
      </c>
      <c r="I26" s="343">
        <v>99.270072992700733</v>
      </c>
      <c r="J26" s="141">
        <v>0</v>
      </c>
      <c r="K26" s="142">
        <v>0</v>
      </c>
      <c r="L26" s="141">
        <v>2677</v>
      </c>
      <c r="M26" s="142">
        <v>93.732492997198875</v>
      </c>
      <c r="N26" s="141">
        <v>0</v>
      </c>
      <c r="O26" s="142">
        <v>0</v>
      </c>
      <c r="P26" s="141">
        <v>9</v>
      </c>
      <c r="Q26" s="142">
        <v>0.31512605042016806</v>
      </c>
      <c r="R26" s="141">
        <v>157</v>
      </c>
      <c r="S26" s="142">
        <v>5.4971988795518207</v>
      </c>
      <c r="T26" s="141">
        <v>13</v>
      </c>
      <c r="U26" s="142">
        <v>0.45518207282913165</v>
      </c>
      <c r="V26" s="141">
        <v>0</v>
      </c>
      <c r="W26" s="142">
        <v>0</v>
      </c>
      <c r="X26" s="141">
        <v>0</v>
      </c>
      <c r="Y26" s="344">
        <v>0</v>
      </c>
      <c r="Z26" s="223"/>
      <c r="AA26" s="223"/>
      <c r="AC26" s="223"/>
    </row>
    <row r="27" spans="1:29" x14ac:dyDescent="0.25">
      <c r="A27" s="143"/>
      <c r="B27" s="277"/>
      <c r="C27" s="278"/>
      <c r="D27" s="279"/>
      <c r="E27" s="145"/>
      <c r="F27" s="275"/>
      <c r="G27" s="145"/>
      <c r="H27" s="285"/>
      <c r="I27" s="355"/>
      <c r="J27" s="145"/>
      <c r="K27" s="145"/>
      <c r="L27" s="284"/>
      <c r="M27" s="145"/>
      <c r="N27" s="144"/>
      <c r="O27" s="145"/>
      <c r="P27" s="144"/>
      <c r="Q27" s="145"/>
      <c r="R27" s="144"/>
      <c r="S27" s="145"/>
      <c r="T27" s="144"/>
      <c r="U27" s="145"/>
      <c r="V27" s="144"/>
      <c r="W27" s="145"/>
      <c r="X27" s="144"/>
      <c r="Y27" s="356"/>
      <c r="Z27" s="223"/>
      <c r="AA27" s="223"/>
    </row>
    <row r="28" spans="1:29" x14ac:dyDescent="0.25">
      <c r="A28" s="140" t="s">
        <v>607</v>
      </c>
      <c r="B28" s="375" t="s">
        <v>608</v>
      </c>
      <c r="C28" s="261">
        <v>3320</v>
      </c>
      <c r="D28" s="262">
        <v>3302</v>
      </c>
      <c r="E28" s="142">
        <v>99.4578313253012</v>
      </c>
      <c r="F28" s="262">
        <v>21</v>
      </c>
      <c r="G28" s="142">
        <v>0.63636363636363635</v>
      </c>
      <c r="H28" s="351">
        <f t="shared" si="0"/>
        <v>3281</v>
      </c>
      <c r="I28" s="343">
        <v>99.93943064809207</v>
      </c>
      <c r="J28" s="141">
        <v>0</v>
      </c>
      <c r="K28" s="142">
        <v>0</v>
      </c>
      <c r="L28" s="141">
        <v>2531</v>
      </c>
      <c r="M28" s="142">
        <v>77.272727272727266</v>
      </c>
      <c r="N28" s="141">
        <v>1</v>
      </c>
      <c r="O28" s="142">
        <v>3.0303030303030304E-2</v>
      </c>
      <c r="P28" s="141">
        <v>11</v>
      </c>
      <c r="Q28" s="142">
        <v>0.33333333333333331</v>
      </c>
      <c r="R28" s="141">
        <v>426</v>
      </c>
      <c r="S28" s="142">
        <v>12.909090909090908</v>
      </c>
      <c r="T28" s="141">
        <v>311</v>
      </c>
      <c r="U28" s="142">
        <v>9.4242424242424239</v>
      </c>
      <c r="V28" s="141">
        <v>0</v>
      </c>
      <c r="W28" s="142">
        <v>0</v>
      </c>
      <c r="X28" s="141">
        <v>1</v>
      </c>
      <c r="Y28" s="344">
        <v>3.0303030303030304E-2</v>
      </c>
      <c r="Z28" s="223"/>
      <c r="AA28" s="223"/>
    </row>
    <row r="29" spans="1:29" x14ac:dyDescent="0.25">
      <c r="A29" s="140"/>
      <c r="B29" s="375" t="s">
        <v>609</v>
      </c>
      <c r="C29" s="261">
        <v>2451</v>
      </c>
      <c r="D29" s="262">
        <v>2424</v>
      </c>
      <c r="E29" s="142">
        <v>98.8984088127295</v>
      </c>
      <c r="F29" s="262">
        <v>17</v>
      </c>
      <c r="G29" s="142">
        <v>0.70627336933942664</v>
      </c>
      <c r="H29" s="351">
        <f t="shared" si="0"/>
        <v>2407</v>
      </c>
      <c r="I29" s="343">
        <v>99.298679867986792</v>
      </c>
      <c r="J29" s="141">
        <v>0</v>
      </c>
      <c r="K29" s="142">
        <v>0</v>
      </c>
      <c r="L29" s="141">
        <v>1957</v>
      </c>
      <c r="M29" s="142">
        <v>81.304528458662233</v>
      </c>
      <c r="N29" s="141">
        <v>12</v>
      </c>
      <c r="O29" s="142">
        <v>0.49854590776900704</v>
      </c>
      <c r="P29" s="274">
        <v>0</v>
      </c>
      <c r="Q29" s="142">
        <v>0</v>
      </c>
      <c r="R29" s="141">
        <v>3</v>
      </c>
      <c r="S29" s="142">
        <v>0.12463647694225176</v>
      </c>
      <c r="T29" s="141">
        <v>434</v>
      </c>
      <c r="U29" s="142">
        <v>18.030743664312421</v>
      </c>
      <c r="V29" s="141">
        <v>0</v>
      </c>
      <c r="W29" s="142">
        <v>0</v>
      </c>
      <c r="X29" s="141">
        <v>1</v>
      </c>
      <c r="Y29" s="344">
        <v>4.1545492314083922E-2</v>
      </c>
      <c r="Z29" s="223"/>
      <c r="AA29" s="223"/>
    </row>
    <row r="30" spans="1:29" x14ac:dyDescent="0.25">
      <c r="A30" s="140"/>
      <c r="B30" s="375" t="s">
        <v>540</v>
      </c>
      <c r="C30" s="261">
        <v>1576</v>
      </c>
      <c r="D30" s="262">
        <v>1571</v>
      </c>
      <c r="E30" s="142">
        <v>99.682741116751274</v>
      </c>
      <c r="F30" s="262">
        <v>9</v>
      </c>
      <c r="G30" s="142">
        <v>0.59523809523809523</v>
      </c>
      <c r="H30" s="351">
        <f t="shared" si="0"/>
        <v>1562</v>
      </c>
      <c r="I30" s="343">
        <v>96.244430299172507</v>
      </c>
      <c r="J30" s="141">
        <v>0</v>
      </c>
      <c r="K30" s="142">
        <v>0</v>
      </c>
      <c r="L30" s="141">
        <v>1429</v>
      </c>
      <c r="M30" s="142">
        <v>91.203703703703709</v>
      </c>
      <c r="N30" s="141">
        <v>2</v>
      </c>
      <c r="O30" s="142">
        <v>0.13227513227513227</v>
      </c>
      <c r="P30" s="141">
        <v>4</v>
      </c>
      <c r="Q30" s="142">
        <v>0.26455026455026454</v>
      </c>
      <c r="R30" s="141">
        <v>11</v>
      </c>
      <c r="S30" s="142">
        <v>0.72751322751322756</v>
      </c>
      <c r="T30" s="141">
        <v>111</v>
      </c>
      <c r="U30" s="142">
        <v>7.3412698412698409</v>
      </c>
      <c r="V30" s="141">
        <v>0</v>
      </c>
      <c r="W30" s="142">
        <v>0</v>
      </c>
      <c r="X30" s="141">
        <v>5</v>
      </c>
      <c r="Y30" s="344">
        <v>0.3306878306878307</v>
      </c>
      <c r="Z30" s="223"/>
      <c r="AA30" s="223"/>
    </row>
    <row r="31" spans="1:29" x14ac:dyDescent="0.25">
      <c r="A31" s="140"/>
      <c r="B31" s="375" t="s">
        <v>610</v>
      </c>
      <c r="C31" s="261">
        <v>1550</v>
      </c>
      <c r="D31" s="262">
        <v>1540</v>
      </c>
      <c r="E31" s="142">
        <v>99.354838709677423</v>
      </c>
      <c r="F31" s="141">
        <v>9</v>
      </c>
      <c r="G31" s="142">
        <v>0.58785107772697576</v>
      </c>
      <c r="H31" s="351">
        <f t="shared" si="0"/>
        <v>1531</v>
      </c>
      <c r="I31" s="343">
        <v>99.415584415584419</v>
      </c>
      <c r="J31" s="141">
        <v>1</v>
      </c>
      <c r="K31" s="142">
        <v>6.531678641410843E-2</v>
      </c>
      <c r="L31" s="141">
        <v>1128</v>
      </c>
      <c r="M31" s="142">
        <v>73.6773350751143</v>
      </c>
      <c r="N31" s="141">
        <v>2</v>
      </c>
      <c r="O31" s="142">
        <v>0.13063357282821686</v>
      </c>
      <c r="P31" s="274">
        <v>0</v>
      </c>
      <c r="Q31" s="142">
        <v>0</v>
      </c>
      <c r="R31" s="274">
        <v>80</v>
      </c>
      <c r="S31" s="142">
        <v>5.2253429131286744</v>
      </c>
      <c r="T31" s="141">
        <v>320</v>
      </c>
      <c r="U31" s="142">
        <v>20.901371652514698</v>
      </c>
      <c r="V31" s="141">
        <v>0</v>
      </c>
      <c r="W31" s="142">
        <v>0</v>
      </c>
      <c r="X31" s="141">
        <v>0</v>
      </c>
      <c r="Y31" s="344">
        <v>0</v>
      </c>
      <c r="Z31" s="223"/>
      <c r="AA31" s="223"/>
    </row>
    <row r="32" spans="1:29" x14ac:dyDescent="0.25">
      <c r="A32" s="140"/>
      <c r="B32" s="375" t="s">
        <v>611</v>
      </c>
      <c r="C32" s="261">
        <v>2519</v>
      </c>
      <c r="D32" s="262">
        <v>2513</v>
      </c>
      <c r="E32" s="142">
        <v>99.761810242159584</v>
      </c>
      <c r="F32" s="141">
        <v>17</v>
      </c>
      <c r="G32" s="142">
        <v>0.75757575757575757</v>
      </c>
      <c r="H32" s="351">
        <f t="shared" si="0"/>
        <v>2496</v>
      </c>
      <c r="I32" s="343">
        <v>89.295662554715477</v>
      </c>
      <c r="J32" s="141">
        <v>0</v>
      </c>
      <c r="K32" s="142">
        <v>0</v>
      </c>
      <c r="L32" s="141">
        <v>2015</v>
      </c>
      <c r="M32" s="142">
        <v>78.565062388591798</v>
      </c>
      <c r="N32" s="141">
        <v>0</v>
      </c>
      <c r="O32" s="142">
        <v>0</v>
      </c>
      <c r="P32" s="141">
        <v>12</v>
      </c>
      <c r="Q32" s="142">
        <v>0.53475935828877008</v>
      </c>
      <c r="R32" s="141">
        <v>12</v>
      </c>
      <c r="S32" s="142">
        <v>0.53475935828877008</v>
      </c>
      <c r="T32" s="141">
        <v>456</v>
      </c>
      <c r="U32" s="142">
        <v>20.320855614973262</v>
      </c>
      <c r="V32" s="141">
        <v>0</v>
      </c>
      <c r="W32" s="142">
        <v>0</v>
      </c>
      <c r="X32" s="141">
        <v>1</v>
      </c>
      <c r="Y32" s="344">
        <v>4.4563279857397504E-2</v>
      </c>
      <c r="Z32" s="223"/>
      <c r="AA32" s="223"/>
      <c r="AC32" s="223"/>
    </row>
    <row r="33" spans="1:29" x14ac:dyDescent="0.25">
      <c r="A33" s="140"/>
      <c r="B33" s="375" t="s">
        <v>612</v>
      </c>
      <c r="C33" s="261">
        <v>2496</v>
      </c>
      <c r="D33" s="262">
        <v>2477</v>
      </c>
      <c r="E33" s="142">
        <v>99.238782051282058</v>
      </c>
      <c r="F33" s="262">
        <v>18</v>
      </c>
      <c r="G33" s="142">
        <v>0.7320048800325335</v>
      </c>
      <c r="H33" s="351">
        <f t="shared" si="0"/>
        <v>2459</v>
      </c>
      <c r="I33" s="343">
        <v>99.273314493338717</v>
      </c>
      <c r="J33" s="141">
        <v>0</v>
      </c>
      <c r="K33" s="142">
        <v>0</v>
      </c>
      <c r="L33" s="141">
        <v>2337</v>
      </c>
      <c r="M33" s="142">
        <v>95.038633590890612</v>
      </c>
      <c r="N33" s="141">
        <v>4</v>
      </c>
      <c r="O33" s="142">
        <v>0.16266775111834078</v>
      </c>
      <c r="P33" s="141">
        <v>6</v>
      </c>
      <c r="Q33" s="142">
        <v>0.24400162667751119</v>
      </c>
      <c r="R33" s="141">
        <v>103</v>
      </c>
      <c r="S33" s="142">
        <v>4.1886945912972751</v>
      </c>
      <c r="T33" s="141">
        <v>1</v>
      </c>
      <c r="U33" s="142">
        <v>4.0666937779585195E-2</v>
      </c>
      <c r="V33" s="141">
        <v>0</v>
      </c>
      <c r="W33" s="142">
        <v>0</v>
      </c>
      <c r="X33" s="141">
        <v>8</v>
      </c>
      <c r="Y33" s="344">
        <v>0.32533550223668156</v>
      </c>
      <c r="Z33" s="223"/>
      <c r="AA33" s="223"/>
    </row>
    <row r="34" spans="1:29" x14ac:dyDescent="0.25">
      <c r="A34" s="143"/>
      <c r="B34" s="277"/>
      <c r="C34" s="278"/>
      <c r="D34" s="279"/>
      <c r="E34" s="145"/>
      <c r="F34" s="275"/>
      <c r="G34" s="145"/>
      <c r="H34" s="285"/>
      <c r="I34" s="355"/>
      <c r="J34" s="275"/>
      <c r="K34" s="145"/>
      <c r="L34" s="275"/>
      <c r="M34" s="145"/>
      <c r="N34" s="275"/>
      <c r="O34" s="145"/>
      <c r="P34" s="284"/>
      <c r="Q34" s="145"/>
      <c r="R34" s="284"/>
      <c r="S34" s="145"/>
      <c r="T34" s="144"/>
      <c r="U34" s="145"/>
      <c r="V34" s="144"/>
      <c r="W34" s="145"/>
      <c r="X34" s="144"/>
      <c r="Y34" s="356"/>
      <c r="Z34" s="223"/>
      <c r="AA34" s="223"/>
    </row>
    <row r="35" spans="1:29" x14ac:dyDescent="0.25">
      <c r="A35" s="140" t="s">
        <v>227</v>
      </c>
      <c r="B35" s="375" t="s">
        <v>613</v>
      </c>
      <c r="C35" s="261">
        <v>4497</v>
      </c>
      <c r="D35" s="262">
        <v>4410</v>
      </c>
      <c r="E35" s="142">
        <v>98.065376917945301</v>
      </c>
      <c r="F35" s="262">
        <v>85</v>
      </c>
      <c r="G35" s="142">
        <v>1.9357777271692098</v>
      </c>
      <c r="H35" s="351">
        <f t="shared" si="0"/>
        <v>4325</v>
      </c>
      <c r="I35" s="343">
        <v>99.569160997732425</v>
      </c>
      <c r="J35" s="141">
        <v>0</v>
      </c>
      <c r="K35" s="142">
        <v>0</v>
      </c>
      <c r="L35" s="141">
        <v>4216</v>
      </c>
      <c r="M35" s="142">
        <v>97.517649738100658</v>
      </c>
      <c r="N35" s="141">
        <v>58</v>
      </c>
      <c r="O35" s="142">
        <v>1.3208836255978138</v>
      </c>
      <c r="P35" s="141">
        <v>9</v>
      </c>
      <c r="Q35" s="142">
        <v>0.20496470052379867</v>
      </c>
      <c r="R35" s="141">
        <v>10</v>
      </c>
      <c r="S35" s="142">
        <v>0.22773855613755409</v>
      </c>
      <c r="T35" s="141">
        <v>25</v>
      </c>
      <c r="U35" s="142">
        <v>0.56934639034388523</v>
      </c>
      <c r="V35" s="141">
        <v>0</v>
      </c>
      <c r="W35" s="142">
        <v>0</v>
      </c>
      <c r="X35" s="141">
        <v>7</v>
      </c>
      <c r="Y35" s="344">
        <v>0.15941698929628786</v>
      </c>
      <c r="Z35" s="223"/>
      <c r="AA35" s="223"/>
      <c r="AC35" s="223"/>
    </row>
    <row r="36" spans="1:29" x14ac:dyDescent="0.25">
      <c r="A36" s="140"/>
      <c r="B36" s="375" t="s">
        <v>614</v>
      </c>
      <c r="C36" s="261">
        <v>2707</v>
      </c>
      <c r="D36" s="262">
        <v>2687</v>
      </c>
      <c r="E36" s="142">
        <v>99.261174732175846</v>
      </c>
      <c r="F36" s="262">
        <v>2</v>
      </c>
      <c r="G36" s="142">
        <v>7.4404761904761904E-2</v>
      </c>
      <c r="H36" s="351">
        <f t="shared" si="0"/>
        <v>2685</v>
      </c>
      <c r="I36" s="343">
        <v>100.03721622627467</v>
      </c>
      <c r="J36" s="141">
        <v>0</v>
      </c>
      <c r="K36" s="142">
        <v>0</v>
      </c>
      <c r="L36" s="141">
        <v>1929</v>
      </c>
      <c r="M36" s="142">
        <v>71.875</v>
      </c>
      <c r="N36" s="141">
        <v>90</v>
      </c>
      <c r="O36" s="142">
        <v>3.3482142857142856</v>
      </c>
      <c r="P36" s="141">
        <v>10</v>
      </c>
      <c r="Q36" s="142">
        <v>0.37202380952380953</v>
      </c>
      <c r="R36" s="141">
        <v>21</v>
      </c>
      <c r="S36" s="142">
        <v>0.78125</v>
      </c>
      <c r="T36" s="141">
        <v>633</v>
      </c>
      <c r="U36" s="142">
        <v>23.549107142857142</v>
      </c>
      <c r="V36" s="141">
        <v>1</v>
      </c>
      <c r="W36" s="142">
        <v>3.7202380952380952E-2</v>
      </c>
      <c r="X36" s="141">
        <v>1</v>
      </c>
      <c r="Y36" s="344">
        <v>3.7202380952380952E-2</v>
      </c>
      <c r="Z36" s="223"/>
      <c r="AA36" s="223"/>
    </row>
    <row r="37" spans="1:29" x14ac:dyDescent="0.25">
      <c r="A37" s="140"/>
      <c r="B37" s="375" t="s">
        <v>615</v>
      </c>
      <c r="C37" s="261">
        <v>4523</v>
      </c>
      <c r="D37" s="262">
        <v>4511</v>
      </c>
      <c r="E37" s="142">
        <v>99.7346893654654</v>
      </c>
      <c r="F37" s="146">
        <v>83</v>
      </c>
      <c r="G37" s="142">
        <v>1.8744354110207768</v>
      </c>
      <c r="H37" s="351">
        <f t="shared" si="0"/>
        <v>4428</v>
      </c>
      <c r="I37" s="343">
        <v>98.160053203280867</v>
      </c>
      <c r="J37" s="141">
        <v>0</v>
      </c>
      <c r="K37" s="142">
        <v>0</v>
      </c>
      <c r="L37" s="141">
        <v>3942</v>
      </c>
      <c r="M37" s="142">
        <v>89.024390243902445</v>
      </c>
      <c r="N37" s="141">
        <v>8</v>
      </c>
      <c r="O37" s="142">
        <v>0.18066847335140018</v>
      </c>
      <c r="P37" s="141">
        <v>18</v>
      </c>
      <c r="Q37" s="142">
        <v>0.4065040650406504</v>
      </c>
      <c r="R37" s="141">
        <v>31</v>
      </c>
      <c r="S37" s="142">
        <v>0.70009033423667566</v>
      </c>
      <c r="T37" s="141">
        <v>428</v>
      </c>
      <c r="U37" s="142">
        <v>9.6657633242999097</v>
      </c>
      <c r="V37" s="141">
        <v>1</v>
      </c>
      <c r="W37" s="142">
        <v>2.2583559168925023E-2</v>
      </c>
      <c r="X37" s="141">
        <v>0</v>
      </c>
      <c r="Y37" s="344">
        <v>0</v>
      </c>
      <c r="Z37" s="223"/>
      <c r="AA37" s="223"/>
      <c r="AC37" s="223"/>
    </row>
    <row r="38" spans="1:29" x14ac:dyDescent="0.25">
      <c r="A38" s="140"/>
      <c r="B38" s="375" t="s">
        <v>616</v>
      </c>
      <c r="C38" s="261">
        <v>3654</v>
      </c>
      <c r="D38" s="262">
        <v>3603</v>
      </c>
      <c r="E38" s="142">
        <v>98.60426929392446</v>
      </c>
      <c r="F38" s="262">
        <v>76</v>
      </c>
      <c r="G38" s="142">
        <v>2.1306419960751333</v>
      </c>
      <c r="H38" s="351">
        <f t="shared" si="0"/>
        <v>3527</v>
      </c>
      <c r="I38" s="343">
        <v>99.000832639467106</v>
      </c>
      <c r="J38" s="141">
        <v>0</v>
      </c>
      <c r="K38" s="142">
        <v>0</v>
      </c>
      <c r="L38" s="141">
        <v>3267</v>
      </c>
      <c r="M38" s="142">
        <v>92.710961592374545</v>
      </c>
      <c r="N38" s="141">
        <v>0</v>
      </c>
      <c r="O38" s="142">
        <v>0</v>
      </c>
      <c r="P38" s="141">
        <v>1</v>
      </c>
      <c r="Q38" s="142">
        <v>2.8034763106251751E-2</v>
      </c>
      <c r="R38" s="141">
        <v>13</v>
      </c>
      <c r="S38" s="142">
        <v>0.36445192038127278</v>
      </c>
      <c r="T38" s="141">
        <v>223</v>
      </c>
      <c r="U38" s="142">
        <v>6.2517521726941405</v>
      </c>
      <c r="V38" s="141">
        <v>12</v>
      </c>
      <c r="W38" s="142">
        <v>0.33641715727502103</v>
      </c>
      <c r="X38" s="141">
        <v>11</v>
      </c>
      <c r="Y38" s="344">
        <v>0.30838239416876928</v>
      </c>
      <c r="Z38" s="223"/>
      <c r="AA38" s="223"/>
    </row>
    <row r="39" spans="1:29" x14ac:dyDescent="0.25">
      <c r="A39" s="140"/>
      <c r="B39" s="375" t="s">
        <v>617</v>
      </c>
      <c r="C39" s="261">
        <v>3205</v>
      </c>
      <c r="D39" s="262">
        <v>3197</v>
      </c>
      <c r="E39" s="142">
        <v>99.75039001560063</v>
      </c>
      <c r="F39" s="262">
        <v>42</v>
      </c>
      <c r="G39" s="142">
        <v>1.3178537809852526</v>
      </c>
      <c r="H39" s="351">
        <f t="shared" si="0"/>
        <v>3155</v>
      </c>
      <c r="I39" s="343">
        <v>99.687206756334064</v>
      </c>
      <c r="J39" s="141">
        <v>0</v>
      </c>
      <c r="K39" s="142">
        <v>0</v>
      </c>
      <c r="L39" s="141">
        <v>2810</v>
      </c>
      <c r="M39" s="142">
        <v>89.174772513335427</v>
      </c>
      <c r="N39" s="141">
        <v>5</v>
      </c>
      <c r="O39" s="142">
        <v>0.15688735487919675</v>
      </c>
      <c r="P39" s="141">
        <v>21</v>
      </c>
      <c r="Q39" s="142">
        <v>0.65892689049262632</v>
      </c>
      <c r="R39" s="141">
        <v>266</v>
      </c>
      <c r="S39" s="142">
        <v>8.3464072795732669</v>
      </c>
      <c r="T39" s="141">
        <v>43</v>
      </c>
      <c r="U39" s="142">
        <v>1.3492312519610918</v>
      </c>
      <c r="V39" s="141">
        <v>1</v>
      </c>
      <c r="W39" s="142">
        <v>3.1377470975839344E-2</v>
      </c>
      <c r="X39" s="272">
        <v>9</v>
      </c>
      <c r="Y39" s="344">
        <v>0.28239723878255413</v>
      </c>
      <c r="Z39" s="223"/>
      <c r="AA39" s="223"/>
    </row>
    <row r="40" spans="1:29" x14ac:dyDescent="0.25">
      <c r="A40" s="140"/>
      <c r="B40" s="375" t="s">
        <v>618</v>
      </c>
      <c r="C40" s="261">
        <v>3005</v>
      </c>
      <c r="D40" s="262">
        <v>2998</v>
      </c>
      <c r="E40" s="142">
        <v>99.767054908485861</v>
      </c>
      <c r="F40" s="262">
        <v>0</v>
      </c>
      <c r="G40" s="142">
        <v>0</v>
      </c>
      <c r="H40" s="351">
        <f t="shared" si="0"/>
        <v>2998</v>
      </c>
      <c r="I40" s="343">
        <v>96.531020680453636</v>
      </c>
      <c r="J40" s="141">
        <v>0</v>
      </c>
      <c r="K40" s="142">
        <v>0</v>
      </c>
      <c r="L40" s="141">
        <v>2122</v>
      </c>
      <c r="M40" s="142">
        <v>69.730476848652387</v>
      </c>
      <c r="N40" s="141">
        <v>26</v>
      </c>
      <c r="O40" s="142">
        <v>0.89841050449205251</v>
      </c>
      <c r="P40" s="141">
        <v>3</v>
      </c>
      <c r="Q40" s="142">
        <v>0.10366275051831375</v>
      </c>
      <c r="R40" s="141">
        <v>688</v>
      </c>
      <c r="S40" s="142">
        <v>23.773324118866622</v>
      </c>
      <c r="T40" s="141">
        <v>138</v>
      </c>
      <c r="U40" s="142">
        <v>4.7684865238424328</v>
      </c>
      <c r="V40" s="141">
        <v>15</v>
      </c>
      <c r="W40" s="142">
        <v>0.51831375259156875</v>
      </c>
      <c r="X40" s="141">
        <v>6</v>
      </c>
      <c r="Y40" s="344">
        <v>0.2073255010366275</v>
      </c>
      <c r="Z40" s="223"/>
      <c r="AA40" s="223"/>
    </row>
    <row r="41" spans="1:29" x14ac:dyDescent="0.25">
      <c r="A41" s="143"/>
      <c r="B41" s="277"/>
      <c r="C41" s="278"/>
      <c r="D41" s="279"/>
      <c r="E41" s="145"/>
      <c r="F41" s="275"/>
      <c r="G41" s="145"/>
      <c r="H41" s="285"/>
      <c r="I41" s="355"/>
      <c r="J41" s="144"/>
      <c r="K41" s="145"/>
      <c r="L41" s="144"/>
      <c r="M41" s="145"/>
      <c r="N41" s="144"/>
      <c r="O41" s="145"/>
      <c r="P41" s="144"/>
      <c r="Q41" s="145"/>
      <c r="R41" s="144"/>
      <c r="S41" s="145"/>
      <c r="T41" s="144"/>
      <c r="U41" s="145"/>
      <c r="V41" s="144"/>
      <c r="W41" s="145"/>
      <c r="X41" s="144"/>
      <c r="Y41" s="356"/>
      <c r="Z41" s="223"/>
      <c r="AA41" s="223"/>
    </row>
    <row r="42" spans="1:29" x14ac:dyDescent="0.25">
      <c r="A42" s="140" t="s">
        <v>619</v>
      </c>
      <c r="B42" s="375" t="s">
        <v>254</v>
      </c>
      <c r="C42" s="261">
        <v>2729</v>
      </c>
      <c r="D42" s="262">
        <v>2723</v>
      </c>
      <c r="E42" s="142">
        <v>99.780139245144738</v>
      </c>
      <c r="F42" s="262">
        <v>0</v>
      </c>
      <c r="G42" s="142">
        <v>0</v>
      </c>
      <c r="H42" s="351">
        <f t="shared" si="0"/>
        <v>2723</v>
      </c>
      <c r="I42" s="343">
        <v>99.118619170033057</v>
      </c>
      <c r="J42" s="141">
        <v>0</v>
      </c>
      <c r="K42" s="142">
        <v>0</v>
      </c>
      <c r="L42" s="141">
        <v>1934</v>
      </c>
      <c r="M42" s="142">
        <v>70.76695072248981</v>
      </c>
      <c r="N42" s="141">
        <v>12</v>
      </c>
      <c r="O42" s="142">
        <v>0.44460911448684698</v>
      </c>
      <c r="P42" s="141">
        <v>0</v>
      </c>
      <c r="Q42" s="142">
        <v>0</v>
      </c>
      <c r="R42" s="141">
        <v>539</v>
      </c>
      <c r="S42" s="142">
        <v>19.970359392367545</v>
      </c>
      <c r="T42" s="141">
        <v>233</v>
      </c>
      <c r="U42" s="142">
        <v>8.6328269729529463</v>
      </c>
      <c r="V42" s="141">
        <v>2</v>
      </c>
      <c r="W42" s="142">
        <v>7.4101519081141168E-2</v>
      </c>
      <c r="X42" s="141">
        <v>3</v>
      </c>
      <c r="Y42" s="344">
        <v>0.11115227862171174</v>
      </c>
      <c r="Z42" s="223"/>
      <c r="AA42" s="223"/>
      <c r="AC42" s="223"/>
    </row>
    <row r="43" spans="1:29" x14ac:dyDescent="0.25">
      <c r="A43" s="140"/>
      <c r="B43" s="375" t="s">
        <v>620</v>
      </c>
      <c r="C43" s="141">
        <v>2350</v>
      </c>
      <c r="D43" s="262">
        <v>2341</v>
      </c>
      <c r="E43" s="142">
        <v>99.61702127659575</v>
      </c>
      <c r="F43" s="262">
        <v>7</v>
      </c>
      <c r="G43" s="142">
        <v>0.30185424752048301</v>
      </c>
      <c r="H43" s="351">
        <f t="shared" si="0"/>
        <v>2334</v>
      </c>
      <c r="I43" s="343">
        <v>99.060230670653567</v>
      </c>
      <c r="J43" s="141">
        <v>1</v>
      </c>
      <c r="K43" s="142">
        <v>4.3122035360068998E-2</v>
      </c>
      <c r="L43" s="141">
        <v>1118</v>
      </c>
      <c r="M43" s="142">
        <v>47.563605002156102</v>
      </c>
      <c r="N43" s="141">
        <v>32</v>
      </c>
      <c r="O43" s="142">
        <v>1.379905131522208</v>
      </c>
      <c r="P43" s="141">
        <v>3</v>
      </c>
      <c r="Q43" s="142">
        <v>0.12936610608020699</v>
      </c>
      <c r="R43" s="141">
        <v>563</v>
      </c>
      <c r="S43" s="142">
        <v>24.277705907718843</v>
      </c>
      <c r="T43" s="141">
        <v>601</v>
      </c>
      <c r="U43" s="142">
        <v>25.916343251401464</v>
      </c>
      <c r="V43" s="141">
        <v>5</v>
      </c>
      <c r="W43" s="142">
        <v>0.21561017680034497</v>
      </c>
      <c r="X43" s="141">
        <v>11</v>
      </c>
      <c r="Y43" s="344">
        <v>0.47434238896075892</v>
      </c>
      <c r="Z43" s="223"/>
      <c r="AA43" s="223"/>
    </row>
    <row r="44" spans="1:29" x14ac:dyDescent="0.25">
      <c r="A44" s="140"/>
      <c r="B44" s="375" t="s">
        <v>621</v>
      </c>
      <c r="C44" s="141">
        <v>5418</v>
      </c>
      <c r="D44" s="262">
        <v>5417</v>
      </c>
      <c r="E44" s="142">
        <v>99.981543004798823</v>
      </c>
      <c r="F44" s="262">
        <v>0</v>
      </c>
      <c r="G44" s="142">
        <v>0</v>
      </c>
      <c r="H44" s="351">
        <f t="shared" si="0"/>
        <v>5417</v>
      </c>
      <c r="I44" s="343">
        <v>100</v>
      </c>
      <c r="J44" s="141">
        <v>0</v>
      </c>
      <c r="K44" s="142">
        <v>0</v>
      </c>
      <c r="L44" s="141">
        <v>2189</v>
      </c>
      <c r="M44" s="142">
        <v>40.409820934096366</v>
      </c>
      <c r="N44" s="141">
        <v>4</v>
      </c>
      <c r="O44" s="142">
        <v>7.3841609747092488E-2</v>
      </c>
      <c r="P44" s="141">
        <v>1</v>
      </c>
      <c r="Q44" s="142">
        <v>1.8460402436773122E-2</v>
      </c>
      <c r="R44" s="141">
        <v>1889</v>
      </c>
      <c r="S44" s="142">
        <v>34.871700203064428</v>
      </c>
      <c r="T44" s="141">
        <v>1330</v>
      </c>
      <c r="U44" s="142">
        <v>24.552335240908253</v>
      </c>
      <c r="V44" s="141">
        <v>3</v>
      </c>
      <c r="W44" s="142">
        <v>5.5381207310319362E-2</v>
      </c>
      <c r="X44" s="141">
        <v>1</v>
      </c>
      <c r="Y44" s="344">
        <v>1.8460402436773122E-2</v>
      </c>
      <c r="Z44" s="223"/>
      <c r="AA44" s="223"/>
    </row>
    <row r="45" spans="1:29" x14ac:dyDescent="0.25">
      <c r="A45" s="140"/>
      <c r="B45" s="375" t="s">
        <v>440</v>
      </c>
      <c r="C45" s="141">
        <v>4204</v>
      </c>
      <c r="D45" s="262">
        <v>4092</v>
      </c>
      <c r="E45" s="142">
        <v>97.335870599429114</v>
      </c>
      <c r="F45" s="262">
        <v>50</v>
      </c>
      <c r="G45" s="142">
        <v>1.2370113805047007</v>
      </c>
      <c r="H45" s="351">
        <f t="shared" si="0"/>
        <v>4042</v>
      </c>
      <c r="I45" s="343">
        <v>98.778103616813297</v>
      </c>
      <c r="J45" s="141">
        <v>0</v>
      </c>
      <c r="K45" s="142">
        <v>0</v>
      </c>
      <c r="L45" s="141">
        <v>3751</v>
      </c>
      <c r="M45" s="142">
        <v>92.800593765462636</v>
      </c>
      <c r="N45" s="141">
        <v>97</v>
      </c>
      <c r="O45" s="142">
        <v>2.3998020781791194</v>
      </c>
      <c r="P45" s="141">
        <v>22</v>
      </c>
      <c r="Q45" s="142">
        <v>0.54428500742206831</v>
      </c>
      <c r="R45" s="141">
        <v>160</v>
      </c>
      <c r="S45" s="142">
        <v>3.9584364176150419</v>
      </c>
      <c r="T45" s="141">
        <v>12</v>
      </c>
      <c r="U45" s="142">
        <v>0.29688273132112813</v>
      </c>
      <c r="V45" s="141">
        <v>0</v>
      </c>
      <c r="W45" s="142">
        <v>0</v>
      </c>
      <c r="X45" s="141">
        <v>0</v>
      </c>
      <c r="Y45" s="344">
        <v>0</v>
      </c>
      <c r="Z45" s="223"/>
      <c r="AA45" s="223"/>
    </row>
    <row r="46" spans="1:29" x14ac:dyDescent="0.25">
      <c r="A46" s="143"/>
      <c r="B46" s="277"/>
      <c r="C46" s="278"/>
      <c r="D46" s="279"/>
      <c r="E46" s="145"/>
      <c r="F46" s="275"/>
      <c r="G46" s="145"/>
      <c r="H46" s="285"/>
      <c r="I46" s="355"/>
      <c r="J46" s="144"/>
      <c r="K46" s="145"/>
      <c r="L46" s="144"/>
      <c r="M46" s="145"/>
      <c r="N46" s="144"/>
      <c r="O46" s="145"/>
      <c r="P46" s="144"/>
      <c r="Q46" s="145"/>
      <c r="R46" s="275"/>
      <c r="S46" s="145"/>
      <c r="T46" s="284"/>
      <c r="U46" s="145"/>
      <c r="V46" s="284"/>
      <c r="W46" s="145"/>
      <c r="X46" s="144"/>
      <c r="Y46" s="356"/>
      <c r="Z46" s="223"/>
      <c r="AA46" s="223"/>
    </row>
    <row r="47" spans="1:29" x14ac:dyDescent="0.25">
      <c r="A47" s="140" t="s">
        <v>622</v>
      </c>
      <c r="B47" s="375" t="s">
        <v>623</v>
      </c>
      <c r="C47" s="141">
        <v>3149</v>
      </c>
      <c r="D47" s="262">
        <v>3118</v>
      </c>
      <c r="E47" s="142">
        <v>99.015560495395363</v>
      </c>
      <c r="F47" s="262">
        <v>49</v>
      </c>
      <c r="G47" s="142">
        <v>1.5715202052597819</v>
      </c>
      <c r="H47" s="351">
        <f t="shared" si="0"/>
        <v>3069</v>
      </c>
      <c r="I47" s="343">
        <v>100</v>
      </c>
      <c r="J47" s="262">
        <v>0</v>
      </c>
      <c r="K47" s="142">
        <v>0</v>
      </c>
      <c r="L47" s="141">
        <v>2127</v>
      </c>
      <c r="M47" s="142">
        <v>69.788325849903785</v>
      </c>
      <c r="N47" s="141">
        <v>1</v>
      </c>
      <c r="O47" s="142">
        <v>3.2071840923669021E-2</v>
      </c>
      <c r="P47" s="141">
        <v>0</v>
      </c>
      <c r="Q47" s="142">
        <v>0</v>
      </c>
      <c r="R47" s="262">
        <v>941</v>
      </c>
      <c r="S47" s="142">
        <v>30.179602309172548</v>
      </c>
      <c r="T47" s="274"/>
      <c r="U47" s="142">
        <v>0</v>
      </c>
      <c r="V47" s="274">
        <v>0</v>
      </c>
      <c r="W47" s="142">
        <v>0</v>
      </c>
      <c r="X47" s="141">
        <v>0</v>
      </c>
      <c r="Y47" s="344">
        <v>0</v>
      </c>
      <c r="Z47" s="223"/>
      <c r="AA47" s="223"/>
    </row>
    <row r="48" spans="1:29" x14ac:dyDescent="0.25">
      <c r="A48" s="140"/>
      <c r="B48" s="375" t="s">
        <v>254</v>
      </c>
      <c r="C48" s="141">
        <v>6376</v>
      </c>
      <c r="D48" s="262">
        <v>6330</v>
      </c>
      <c r="E48" s="142">
        <v>99.27854454203262</v>
      </c>
      <c r="F48" s="262">
        <v>3</v>
      </c>
      <c r="G48" s="142">
        <v>4.7415836889521099E-2</v>
      </c>
      <c r="H48" s="351">
        <f t="shared" si="0"/>
        <v>6327</v>
      </c>
      <c r="I48" s="343">
        <v>99.952606635071092</v>
      </c>
      <c r="J48" s="141">
        <v>0</v>
      </c>
      <c r="K48" s="142">
        <v>0</v>
      </c>
      <c r="L48" s="262">
        <v>5671</v>
      </c>
      <c r="M48" s="142">
        <v>89.631737000158054</v>
      </c>
      <c r="N48" s="141">
        <v>69</v>
      </c>
      <c r="O48" s="142">
        <v>1.0905642484589853</v>
      </c>
      <c r="P48" s="141">
        <v>5</v>
      </c>
      <c r="Q48" s="142">
        <v>7.9026394815868498E-2</v>
      </c>
      <c r="R48" s="141">
        <v>440</v>
      </c>
      <c r="S48" s="142">
        <v>6.9543227437964283</v>
      </c>
      <c r="T48" s="262">
        <v>142</v>
      </c>
      <c r="U48" s="142">
        <v>2.2443496127706655</v>
      </c>
      <c r="V48" s="274">
        <v>0</v>
      </c>
      <c r="W48" s="142">
        <v>0</v>
      </c>
      <c r="X48" s="274">
        <v>0</v>
      </c>
      <c r="Y48" s="344">
        <v>0</v>
      </c>
      <c r="Z48" s="223"/>
      <c r="AA48" s="223"/>
    </row>
    <row r="49" spans="1:29" x14ac:dyDescent="0.25">
      <c r="A49" s="140"/>
      <c r="B49" s="375" t="s">
        <v>624</v>
      </c>
      <c r="C49" s="141">
        <v>3902</v>
      </c>
      <c r="D49" s="262">
        <v>3849</v>
      </c>
      <c r="E49" s="142">
        <v>98.641722193746801</v>
      </c>
      <c r="F49" s="262">
        <v>38</v>
      </c>
      <c r="G49" s="142">
        <v>0.99711361847284186</v>
      </c>
      <c r="H49" s="351">
        <f t="shared" si="0"/>
        <v>3811</v>
      </c>
      <c r="I49" s="343">
        <v>99.012730579371265</v>
      </c>
      <c r="J49" s="141">
        <v>1</v>
      </c>
      <c r="K49" s="142">
        <v>2.6239832065074783E-2</v>
      </c>
      <c r="L49" s="262">
        <v>2631</v>
      </c>
      <c r="M49" s="142">
        <v>69.036998163211749</v>
      </c>
      <c r="N49" s="141">
        <v>0</v>
      </c>
      <c r="O49" s="142">
        <v>0</v>
      </c>
      <c r="P49" s="141">
        <v>7</v>
      </c>
      <c r="Q49" s="142">
        <v>0.1836788244555235</v>
      </c>
      <c r="R49" s="141">
        <v>1013</v>
      </c>
      <c r="S49" s="142">
        <v>26.580949881920755</v>
      </c>
      <c r="T49" s="262">
        <v>138</v>
      </c>
      <c r="U49" s="142">
        <v>3.6210968249803202</v>
      </c>
      <c r="V49" s="274">
        <v>0</v>
      </c>
      <c r="W49" s="142">
        <v>0</v>
      </c>
      <c r="X49" s="274">
        <v>21</v>
      </c>
      <c r="Y49" s="344">
        <v>0.55103647336657047</v>
      </c>
      <c r="Z49" s="223"/>
      <c r="AA49" s="223"/>
    </row>
    <row r="50" spans="1:29" x14ac:dyDescent="0.25">
      <c r="A50" s="140"/>
      <c r="B50" s="375" t="s">
        <v>625</v>
      </c>
      <c r="C50" s="141">
        <v>1783</v>
      </c>
      <c r="D50" s="262">
        <v>1770</v>
      </c>
      <c r="E50" s="142">
        <v>99.270891755468313</v>
      </c>
      <c r="F50" s="262">
        <v>90</v>
      </c>
      <c r="G50" s="142">
        <v>5.0847457627118651</v>
      </c>
      <c r="H50" s="351">
        <f t="shared" si="0"/>
        <v>1680</v>
      </c>
      <c r="I50" s="343">
        <v>100</v>
      </c>
      <c r="J50" s="141">
        <v>0</v>
      </c>
      <c r="K50" s="142">
        <v>0</v>
      </c>
      <c r="L50" s="262">
        <v>989</v>
      </c>
      <c r="M50" s="142">
        <v>60.960451977401128</v>
      </c>
      <c r="N50" s="141">
        <v>0</v>
      </c>
      <c r="O50" s="142">
        <v>0</v>
      </c>
      <c r="P50" s="141">
        <v>0</v>
      </c>
      <c r="Q50" s="142">
        <v>0</v>
      </c>
      <c r="R50" s="141">
        <v>457</v>
      </c>
      <c r="S50" s="142">
        <v>25.819209039548024</v>
      </c>
      <c r="T50" s="262">
        <v>231</v>
      </c>
      <c r="U50" s="142">
        <v>13.050847457627119</v>
      </c>
      <c r="V50" s="274">
        <v>0</v>
      </c>
      <c r="W50" s="142">
        <v>0</v>
      </c>
      <c r="X50" s="274">
        <v>3</v>
      </c>
      <c r="Y50" s="344">
        <v>0.16949152542372881</v>
      </c>
      <c r="Z50" s="223"/>
      <c r="AA50" s="223"/>
    </row>
    <row r="51" spans="1:29" x14ac:dyDescent="0.25">
      <c r="A51" s="140"/>
      <c r="B51" s="375" t="s">
        <v>626</v>
      </c>
      <c r="C51" s="141">
        <v>2981</v>
      </c>
      <c r="D51" s="262">
        <v>2981</v>
      </c>
      <c r="E51" s="345">
        <v>100</v>
      </c>
      <c r="F51" s="262">
        <v>3</v>
      </c>
      <c r="G51" s="142">
        <v>0.10070493454179255</v>
      </c>
      <c r="H51" s="351">
        <f t="shared" si="0"/>
        <v>2978</v>
      </c>
      <c r="I51" s="343">
        <v>99.932908419993296</v>
      </c>
      <c r="J51" s="141">
        <v>0</v>
      </c>
      <c r="K51" s="142">
        <v>0</v>
      </c>
      <c r="L51" s="262">
        <v>1674</v>
      </c>
      <c r="M51" s="142">
        <v>56.226921785834172</v>
      </c>
      <c r="N51" s="141">
        <v>60</v>
      </c>
      <c r="O51" s="142">
        <v>2.0140986908358509</v>
      </c>
      <c r="P51" s="141">
        <v>2</v>
      </c>
      <c r="Q51" s="142">
        <v>6.7136623027861705E-2</v>
      </c>
      <c r="R51" s="141">
        <v>10</v>
      </c>
      <c r="S51" s="142">
        <v>0.33568311513930849</v>
      </c>
      <c r="T51" s="262">
        <v>1217</v>
      </c>
      <c r="U51" s="142">
        <v>40.852635112453846</v>
      </c>
      <c r="V51" s="274">
        <v>15</v>
      </c>
      <c r="W51" s="142">
        <v>0.50352467270896273</v>
      </c>
      <c r="X51" s="274">
        <v>0</v>
      </c>
      <c r="Y51" s="344">
        <v>0</v>
      </c>
      <c r="Z51" s="223"/>
      <c r="AA51" s="223"/>
    </row>
    <row r="52" spans="1:29" x14ac:dyDescent="0.25">
      <c r="A52" s="140"/>
      <c r="B52" s="375" t="s">
        <v>292</v>
      </c>
      <c r="C52" s="141">
        <v>4683</v>
      </c>
      <c r="D52" s="262">
        <v>4671</v>
      </c>
      <c r="E52" s="142">
        <v>99.743754003843691</v>
      </c>
      <c r="F52" s="262">
        <v>6</v>
      </c>
      <c r="G52" s="142">
        <v>0.12861736334405144</v>
      </c>
      <c r="H52" s="351">
        <f t="shared" si="0"/>
        <v>4665</v>
      </c>
      <c r="I52" s="343">
        <v>99.871547848426459</v>
      </c>
      <c r="J52" s="262">
        <v>0</v>
      </c>
      <c r="K52" s="142">
        <v>0</v>
      </c>
      <c r="L52" s="141">
        <v>4400</v>
      </c>
      <c r="M52" s="142">
        <v>94.319399785637728</v>
      </c>
      <c r="N52" s="141"/>
      <c r="O52" s="142">
        <v>0</v>
      </c>
      <c r="P52" s="141"/>
      <c r="Q52" s="142">
        <v>0</v>
      </c>
      <c r="R52" s="262">
        <v>265</v>
      </c>
      <c r="S52" s="142">
        <v>5.680600214362272</v>
      </c>
      <c r="T52" s="274"/>
      <c r="U52" s="142">
        <v>0</v>
      </c>
      <c r="V52" s="274"/>
      <c r="W52" s="142">
        <v>0</v>
      </c>
      <c r="X52" s="141"/>
      <c r="Y52" s="344">
        <v>0</v>
      </c>
      <c r="Z52" s="223"/>
      <c r="AA52" s="223"/>
    </row>
    <row r="53" spans="1:29" x14ac:dyDescent="0.25">
      <c r="A53" s="143"/>
      <c r="B53" s="277"/>
      <c r="C53" s="283"/>
      <c r="D53" s="279"/>
      <c r="E53" s="145"/>
      <c r="F53" s="275"/>
      <c r="G53" s="145"/>
      <c r="H53" s="285"/>
      <c r="I53" s="355"/>
      <c r="J53" s="144"/>
      <c r="K53" s="145"/>
      <c r="L53" s="275"/>
      <c r="M53" s="145"/>
      <c r="N53" s="144"/>
      <c r="O53" s="145"/>
      <c r="P53" s="144"/>
      <c r="Q53" s="145"/>
      <c r="R53" s="144"/>
      <c r="S53" s="145"/>
      <c r="T53" s="275"/>
      <c r="U53" s="145"/>
      <c r="V53" s="284"/>
      <c r="W53" s="145"/>
      <c r="X53" s="284"/>
      <c r="Y53" s="356"/>
      <c r="Z53" s="223"/>
      <c r="AA53" s="223"/>
    </row>
    <row r="54" spans="1:29" x14ac:dyDescent="0.25">
      <c r="A54" s="140" t="s">
        <v>627</v>
      </c>
      <c r="B54" s="375" t="s">
        <v>628</v>
      </c>
      <c r="C54" s="141">
        <v>2843</v>
      </c>
      <c r="D54" s="262">
        <v>2843</v>
      </c>
      <c r="E54" s="345">
        <v>100</v>
      </c>
      <c r="F54" s="262">
        <v>22</v>
      </c>
      <c r="G54" s="142">
        <v>0.77464788732394363</v>
      </c>
      <c r="H54" s="351">
        <f t="shared" si="0"/>
        <v>2821</v>
      </c>
      <c r="I54" s="343">
        <v>99.89447766443898</v>
      </c>
      <c r="J54" s="141">
        <v>1</v>
      </c>
      <c r="K54" s="142">
        <v>3.5211267605633804E-2</v>
      </c>
      <c r="L54" s="141">
        <v>2313</v>
      </c>
      <c r="M54" s="142">
        <v>82.112676056338032</v>
      </c>
      <c r="N54" s="141">
        <v>1</v>
      </c>
      <c r="O54" s="142">
        <v>3.5211267605633804E-2</v>
      </c>
      <c r="P54" s="141">
        <v>13</v>
      </c>
      <c r="Q54" s="142">
        <v>0.45774647887323944</v>
      </c>
      <c r="R54" s="141">
        <v>489</v>
      </c>
      <c r="S54" s="142">
        <v>17.218309859154928</v>
      </c>
      <c r="T54" s="141">
        <v>4</v>
      </c>
      <c r="U54" s="142">
        <v>0.14084507042253522</v>
      </c>
      <c r="V54" s="141">
        <v>0</v>
      </c>
      <c r="W54" s="142">
        <v>0</v>
      </c>
      <c r="X54" s="141">
        <v>0</v>
      </c>
      <c r="Y54" s="344">
        <v>0</v>
      </c>
      <c r="Z54" s="223"/>
      <c r="AA54" s="223"/>
    </row>
    <row r="55" spans="1:29" x14ac:dyDescent="0.25">
      <c r="A55" s="140"/>
      <c r="B55" s="375" t="s">
        <v>629</v>
      </c>
      <c r="C55" s="141">
        <v>1824</v>
      </c>
      <c r="D55" s="262">
        <v>1824</v>
      </c>
      <c r="E55" s="345">
        <v>100</v>
      </c>
      <c r="F55" s="262">
        <v>5</v>
      </c>
      <c r="G55" s="142">
        <v>0.28105677346824059</v>
      </c>
      <c r="H55" s="351">
        <f t="shared" si="0"/>
        <v>1819</v>
      </c>
      <c r="I55" s="343">
        <v>97.532894736842096</v>
      </c>
      <c r="J55" s="141">
        <v>0</v>
      </c>
      <c r="K55" s="142">
        <v>0</v>
      </c>
      <c r="L55" s="262">
        <v>918</v>
      </c>
      <c r="M55" s="142">
        <v>49.353569421023046</v>
      </c>
      <c r="N55" s="141">
        <v>40</v>
      </c>
      <c r="O55" s="142">
        <v>2.2484541877459248</v>
      </c>
      <c r="P55" s="141">
        <v>10</v>
      </c>
      <c r="Q55" s="142">
        <v>0.56211354693648119</v>
      </c>
      <c r="R55" s="141">
        <v>289</v>
      </c>
      <c r="S55" s="142">
        <v>16.245081506464306</v>
      </c>
      <c r="T55" s="262">
        <v>562</v>
      </c>
      <c r="U55" s="142">
        <v>31.59078133783024</v>
      </c>
      <c r="V55" s="274">
        <v>0</v>
      </c>
      <c r="W55" s="142">
        <v>0</v>
      </c>
      <c r="X55" s="274">
        <v>0</v>
      </c>
      <c r="Y55" s="344">
        <v>0</v>
      </c>
      <c r="Z55" s="223"/>
      <c r="AA55" s="223"/>
    </row>
    <row r="56" spans="1:29" x14ac:dyDescent="0.25">
      <c r="A56" s="140"/>
      <c r="B56" s="375" t="s">
        <v>630</v>
      </c>
      <c r="C56" s="141">
        <v>1659</v>
      </c>
      <c r="D56" s="262">
        <v>1654</v>
      </c>
      <c r="E56" s="142">
        <v>99.698613622664254</v>
      </c>
      <c r="F56" s="262">
        <v>19</v>
      </c>
      <c r="G56" s="142">
        <v>1.1487303506650544</v>
      </c>
      <c r="H56" s="351">
        <f t="shared" si="0"/>
        <v>1635</v>
      </c>
      <c r="I56" s="343">
        <v>100</v>
      </c>
      <c r="J56" s="141">
        <v>0</v>
      </c>
      <c r="K56" s="142">
        <v>0</v>
      </c>
      <c r="L56" s="141">
        <v>1061</v>
      </c>
      <c r="M56" s="142">
        <v>65.296251511487299</v>
      </c>
      <c r="N56" s="141">
        <v>0</v>
      </c>
      <c r="O56" s="142">
        <v>0</v>
      </c>
      <c r="P56" s="141">
        <v>12</v>
      </c>
      <c r="Q56" s="142">
        <v>0.7255139056831923</v>
      </c>
      <c r="R56" s="141">
        <v>330</v>
      </c>
      <c r="S56" s="142">
        <v>19.951632406287786</v>
      </c>
      <c r="T56" s="141">
        <v>231</v>
      </c>
      <c r="U56" s="142">
        <v>13.966142684401451</v>
      </c>
      <c r="V56" s="141">
        <v>1</v>
      </c>
      <c r="W56" s="142">
        <v>6.0459492140266025E-2</v>
      </c>
      <c r="X56" s="141">
        <v>0</v>
      </c>
      <c r="Y56" s="344">
        <v>0</v>
      </c>
      <c r="Z56" s="223"/>
      <c r="AA56" s="223"/>
    </row>
    <row r="57" spans="1:29" x14ac:dyDescent="0.25">
      <c r="A57" s="140"/>
      <c r="B57" s="375" t="s">
        <v>631</v>
      </c>
      <c r="C57" s="141">
        <v>2884</v>
      </c>
      <c r="D57" s="262">
        <v>2844</v>
      </c>
      <c r="E57" s="142">
        <v>98.613037447988901</v>
      </c>
      <c r="F57" s="262">
        <v>35</v>
      </c>
      <c r="G57" s="142">
        <v>1.25</v>
      </c>
      <c r="H57" s="351">
        <f t="shared" si="0"/>
        <v>2809</v>
      </c>
      <c r="I57" s="343">
        <v>98.452883263009852</v>
      </c>
      <c r="J57" s="141">
        <v>0</v>
      </c>
      <c r="K57" s="142">
        <v>0</v>
      </c>
      <c r="L57" s="141">
        <v>1724</v>
      </c>
      <c r="M57" s="142">
        <v>61.25</v>
      </c>
      <c r="N57" s="141">
        <v>1</v>
      </c>
      <c r="O57" s="142">
        <v>3.5714285714285712E-2</v>
      </c>
      <c r="P57" s="141">
        <v>9</v>
      </c>
      <c r="Q57" s="142">
        <v>0.32142857142857145</v>
      </c>
      <c r="R57" s="141">
        <v>111</v>
      </c>
      <c r="S57" s="142">
        <v>3.9642857142857144</v>
      </c>
      <c r="T57" s="141">
        <v>964</v>
      </c>
      <c r="U57" s="142">
        <v>34.428571428571431</v>
      </c>
      <c r="V57" s="141">
        <v>0</v>
      </c>
      <c r="W57" s="142">
        <v>0</v>
      </c>
      <c r="X57" s="141">
        <v>0</v>
      </c>
      <c r="Y57" s="344">
        <v>0</v>
      </c>
      <c r="Z57" s="223"/>
      <c r="AA57" s="223"/>
    </row>
    <row r="58" spans="1:29" x14ac:dyDescent="0.25">
      <c r="A58" s="140"/>
      <c r="B58" s="375" t="s">
        <v>632</v>
      </c>
      <c r="C58" s="141">
        <v>4547</v>
      </c>
      <c r="D58" s="262">
        <v>4517</v>
      </c>
      <c r="E58" s="142">
        <v>99.340224323729927</v>
      </c>
      <c r="F58" s="262">
        <v>106</v>
      </c>
      <c r="G58" s="142">
        <v>2.387925208380266</v>
      </c>
      <c r="H58" s="351">
        <f t="shared" si="0"/>
        <v>4411</v>
      </c>
      <c r="I58" s="343">
        <v>98.273190170467132</v>
      </c>
      <c r="J58" s="141">
        <v>0</v>
      </c>
      <c r="K58" s="142">
        <v>0</v>
      </c>
      <c r="L58" s="141">
        <v>2362</v>
      </c>
      <c r="M58" s="142">
        <v>44.424419914395131</v>
      </c>
      <c r="N58" s="141">
        <v>5</v>
      </c>
      <c r="O58" s="142">
        <v>0.11263798152737103</v>
      </c>
      <c r="P58" s="141">
        <v>12</v>
      </c>
      <c r="Q58" s="142">
        <v>0.27033115566569049</v>
      </c>
      <c r="R58" s="141">
        <v>1229</v>
      </c>
      <c r="S58" s="142">
        <v>27.6864158594278</v>
      </c>
      <c r="T58" s="141">
        <v>801</v>
      </c>
      <c r="U58" s="142">
        <v>27.506195088984004</v>
      </c>
      <c r="V58" s="141">
        <v>0</v>
      </c>
      <c r="W58" s="142">
        <v>0</v>
      </c>
      <c r="X58" s="141">
        <v>2</v>
      </c>
      <c r="Y58" s="344">
        <v>0</v>
      </c>
      <c r="Z58" s="223"/>
      <c r="AA58" s="223"/>
    </row>
    <row r="59" spans="1:29" x14ac:dyDescent="0.25">
      <c r="A59" s="140"/>
      <c r="B59" s="375" t="s">
        <v>292</v>
      </c>
      <c r="C59" s="146">
        <v>2083</v>
      </c>
      <c r="D59" s="262">
        <v>2043</v>
      </c>
      <c r="E59" s="142">
        <v>98.079692750840138</v>
      </c>
      <c r="F59" s="262">
        <v>20</v>
      </c>
      <c r="G59" s="142">
        <v>0.99800399201596801</v>
      </c>
      <c r="H59" s="351">
        <f t="shared" si="0"/>
        <v>2023</v>
      </c>
      <c r="I59" s="343">
        <v>98.091042584434646</v>
      </c>
      <c r="J59" s="141">
        <v>0</v>
      </c>
      <c r="K59" s="142">
        <v>0</v>
      </c>
      <c r="L59" s="141">
        <v>1220</v>
      </c>
      <c r="M59" s="142">
        <v>59.930139720558884</v>
      </c>
      <c r="N59" s="141">
        <v>6</v>
      </c>
      <c r="O59" s="142">
        <v>0.29940119760479039</v>
      </c>
      <c r="P59" s="141">
        <v>10</v>
      </c>
      <c r="Q59" s="142">
        <v>0.49900199600798401</v>
      </c>
      <c r="R59" s="141">
        <v>318</v>
      </c>
      <c r="S59" s="142">
        <v>15.868263473053892</v>
      </c>
      <c r="T59" s="141">
        <v>452</v>
      </c>
      <c r="U59" s="142">
        <v>22.554890219560878</v>
      </c>
      <c r="V59" s="141">
        <v>6</v>
      </c>
      <c r="W59" s="142">
        <v>0.29940119760479039</v>
      </c>
      <c r="X59" s="141">
        <v>11</v>
      </c>
      <c r="Y59" s="344">
        <v>0.5489021956087824</v>
      </c>
      <c r="Z59" s="223"/>
      <c r="AA59" s="223"/>
    </row>
    <row r="60" spans="1:29" x14ac:dyDescent="0.25">
      <c r="A60" s="143"/>
      <c r="B60" s="277"/>
      <c r="C60" s="283"/>
      <c r="D60" s="279"/>
      <c r="E60" s="145"/>
      <c r="F60" s="275"/>
      <c r="G60" s="145"/>
      <c r="H60" s="285"/>
      <c r="I60" s="355"/>
      <c r="J60" s="144"/>
      <c r="K60" s="145"/>
      <c r="L60" s="144"/>
      <c r="M60" s="145"/>
      <c r="N60" s="275"/>
      <c r="O60" s="145"/>
      <c r="P60" s="275"/>
      <c r="Q60" s="145"/>
      <c r="R60" s="144"/>
      <c r="S60" s="145"/>
      <c r="T60" s="144"/>
      <c r="U60" s="145"/>
      <c r="V60" s="144"/>
      <c r="W60" s="145"/>
      <c r="X60" s="275"/>
      <c r="Y60" s="356"/>
      <c r="Z60" s="223"/>
      <c r="AA60" s="223"/>
    </row>
    <row r="61" spans="1:29" x14ac:dyDescent="0.25">
      <c r="A61" s="140" t="s">
        <v>633</v>
      </c>
      <c r="B61" s="375" t="s">
        <v>634</v>
      </c>
      <c r="C61" s="141">
        <v>2929</v>
      </c>
      <c r="D61" s="262">
        <v>2911</v>
      </c>
      <c r="E61" s="142">
        <v>99.385455786958005</v>
      </c>
      <c r="F61" s="262">
        <v>105</v>
      </c>
      <c r="G61" s="142">
        <v>3.6420395421436007</v>
      </c>
      <c r="H61" s="351">
        <f t="shared" si="0"/>
        <v>2806</v>
      </c>
      <c r="I61" s="343">
        <v>99.038131226382689</v>
      </c>
      <c r="J61" s="141">
        <v>0</v>
      </c>
      <c r="K61" s="142">
        <v>0</v>
      </c>
      <c r="L61" s="262">
        <v>1768</v>
      </c>
      <c r="M61" s="142">
        <v>63.995837669094691</v>
      </c>
      <c r="N61" s="262">
        <v>0</v>
      </c>
      <c r="O61" s="142">
        <v>0</v>
      </c>
      <c r="P61" s="262">
        <v>0</v>
      </c>
      <c r="Q61" s="142">
        <v>0</v>
      </c>
      <c r="R61" s="141">
        <v>586</v>
      </c>
      <c r="S61" s="142">
        <v>20.326049254249046</v>
      </c>
      <c r="T61" s="141">
        <v>444</v>
      </c>
      <c r="U61" s="142">
        <v>15.400624349635796</v>
      </c>
      <c r="V61" s="141">
        <v>4</v>
      </c>
      <c r="W61" s="142">
        <v>0.13874436351023239</v>
      </c>
      <c r="X61" s="262">
        <v>4</v>
      </c>
      <c r="Y61" s="344">
        <v>0.13874436351023239</v>
      </c>
      <c r="Z61" s="223"/>
      <c r="AA61" s="223"/>
      <c r="AC61" s="223"/>
    </row>
    <row r="62" spans="1:29" x14ac:dyDescent="0.25">
      <c r="A62" s="140"/>
      <c r="B62" s="375" t="s">
        <v>635</v>
      </c>
      <c r="C62" s="141">
        <v>2944</v>
      </c>
      <c r="D62" s="262">
        <v>2944</v>
      </c>
      <c r="E62" s="345">
        <v>100</v>
      </c>
      <c r="F62" s="262">
        <v>58</v>
      </c>
      <c r="G62" s="142">
        <v>1.9694397283531409</v>
      </c>
      <c r="H62" s="351">
        <f t="shared" si="0"/>
        <v>2886</v>
      </c>
      <c r="I62" s="343">
        <v>100.03396739130434</v>
      </c>
      <c r="J62" s="141">
        <v>0</v>
      </c>
      <c r="K62" s="142">
        <v>0</v>
      </c>
      <c r="L62" s="262">
        <v>1793</v>
      </c>
      <c r="M62" s="142">
        <v>62.886247877758912</v>
      </c>
      <c r="N62" s="262">
        <v>1</v>
      </c>
      <c r="O62" s="142">
        <v>3.3955857385398983E-2</v>
      </c>
      <c r="P62" s="262">
        <v>0</v>
      </c>
      <c r="Q62" s="142">
        <v>0</v>
      </c>
      <c r="R62" s="141">
        <v>982</v>
      </c>
      <c r="S62" s="142">
        <v>33.344651952461803</v>
      </c>
      <c r="T62" s="141">
        <v>110</v>
      </c>
      <c r="U62" s="142">
        <v>3.7351443123938881</v>
      </c>
      <c r="V62" s="141">
        <v>0</v>
      </c>
      <c r="W62" s="142">
        <v>0</v>
      </c>
      <c r="X62" s="262">
        <v>0</v>
      </c>
      <c r="Y62" s="344">
        <v>0</v>
      </c>
      <c r="Z62" s="223"/>
      <c r="AA62" s="223"/>
    </row>
    <row r="63" spans="1:29" x14ac:dyDescent="0.25">
      <c r="A63" s="140"/>
      <c r="B63" s="375" t="s">
        <v>636</v>
      </c>
      <c r="C63" s="141">
        <v>2468</v>
      </c>
      <c r="D63" s="262">
        <v>2468</v>
      </c>
      <c r="E63" s="345">
        <v>100</v>
      </c>
      <c r="F63" s="262">
        <v>69</v>
      </c>
      <c r="G63" s="142">
        <v>2.7991886409736306</v>
      </c>
      <c r="H63" s="351">
        <f t="shared" si="0"/>
        <v>2399</v>
      </c>
      <c r="I63" s="343">
        <v>99.878444084278769</v>
      </c>
      <c r="J63" s="141">
        <v>0</v>
      </c>
      <c r="K63" s="142">
        <v>0</v>
      </c>
      <c r="L63" s="262">
        <v>1772</v>
      </c>
      <c r="M63" s="142">
        <v>74.4421906693712</v>
      </c>
      <c r="N63" s="262">
        <v>9</v>
      </c>
      <c r="O63" s="142">
        <v>0.36511156186612576</v>
      </c>
      <c r="P63" s="262">
        <v>2</v>
      </c>
      <c r="Q63" s="142">
        <v>8.1135902636916835E-2</v>
      </c>
      <c r="R63" s="141">
        <v>470</v>
      </c>
      <c r="S63" s="142">
        <v>19.066937119675455</v>
      </c>
      <c r="T63" s="141">
        <v>141</v>
      </c>
      <c r="U63" s="142">
        <v>5.7200811359026371</v>
      </c>
      <c r="V63" s="141">
        <v>1</v>
      </c>
      <c r="W63" s="142">
        <v>0.16227180527383367</v>
      </c>
      <c r="X63" s="262">
        <v>4</v>
      </c>
      <c r="Y63" s="344">
        <v>0.16227180527383367</v>
      </c>
      <c r="Z63" s="223"/>
      <c r="AA63" s="223"/>
    </row>
    <row r="64" spans="1:29" x14ac:dyDescent="0.25">
      <c r="A64" s="140"/>
      <c r="B64" s="375" t="s">
        <v>637</v>
      </c>
      <c r="C64" s="141">
        <v>3262</v>
      </c>
      <c r="D64" s="262">
        <v>3260</v>
      </c>
      <c r="E64" s="142">
        <v>99.93868792152054</v>
      </c>
      <c r="F64" s="262">
        <v>49</v>
      </c>
      <c r="G64" s="142">
        <v>1.5030674846625767</v>
      </c>
      <c r="H64" s="351">
        <f t="shared" si="0"/>
        <v>3211</v>
      </c>
      <c r="I64" s="343">
        <v>100</v>
      </c>
      <c r="J64" s="141">
        <v>0</v>
      </c>
      <c r="K64" s="142">
        <v>0</v>
      </c>
      <c r="L64" s="262">
        <v>2090</v>
      </c>
      <c r="M64" s="142">
        <v>65.613496932515332</v>
      </c>
      <c r="N64" s="262">
        <v>0</v>
      </c>
      <c r="O64" s="142">
        <v>0</v>
      </c>
      <c r="P64" s="262">
        <v>81</v>
      </c>
      <c r="Q64" s="142">
        <v>2.4846625766871164</v>
      </c>
      <c r="R64" s="141">
        <v>576</v>
      </c>
      <c r="S64" s="142">
        <v>17.668711656441719</v>
      </c>
      <c r="T64" s="141">
        <v>463</v>
      </c>
      <c r="U64" s="142">
        <v>14.202453987730062</v>
      </c>
      <c r="V64" s="141">
        <v>1</v>
      </c>
      <c r="W64" s="142">
        <v>3.0674846625766871E-2</v>
      </c>
      <c r="X64" s="262">
        <v>0</v>
      </c>
      <c r="Y64" s="344">
        <v>0</v>
      </c>
      <c r="Z64" s="223"/>
      <c r="AA64" s="223"/>
    </row>
    <row r="65" spans="1:27" x14ac:dyDescent="0.25">
      <c r="A65" s="140"/>
      <c r="B65" s="375" t="s">
        <v>55</v>
      </c>
      <c r="C65" s="141">
        <v>1134</v>
      </c>
      <c r="D65" s="262">
        <v>1124</v>
      </c>
      <c r="E65" s="142">
        <v>99.118165784832456</v>
      </c>
      <c r="F65" s="262">
        <v>101</v>
      </c>
      <c r="G65" s="142">
        <v>9.1734786557674841</v>
      </c>
      <c r="H65" s="351">
        <f t="shared" si="0"/>
        <v>1023</v>
      </c>
      <c r="I65" s="343">
        <v>97.953736654804274</v>
      </c>
      <c r="J65" s="141">
        <v>0</v>
      </c>
      <c r="K65" s="142">
        <v>0</v>
      </c>
      <c r="L65" s="262">
        <v>605</v>
      </c>
      <c r="M65" s="142">
        <v>62.03451407811081</v>
      </c>
      <c r="N65" s="262">
        <v>5</v>
      </c>
      <c r="O65" s="142">
        <v>0.45413260672116257</v>
      </c>
      <c r="P65" s="262">
        <v>0</v>
      </c>
      <c r="Q65" s="142">
        <v>0</v>
      </c>
      <c r="R65" s="141">
        <v>254</v>
      </c>
      <c r="S65" s="142">
        <v>23.06993642143506</v>
      </c>
      <c r="T65" s="141">
        <v>159</v>
      </c>
      <c r="U65" s="142">
        <v>14.441416893732971</v>
      </c>
      <c r="V65" s="141"/>
      <c r="W65" s="142"/>
      <c r="X65" s="262"/>
      <c r="Y65" s="344"/>
      <c r="Z65" s="223"/>
      <c r="AA65" s="223"/>
    </row>
    <row r="66" spans="1:27" x14ac:dyDescent="0.25">
      <c r="A66" s="140"/>
      <c r="B66" s="375" t="s">
        <v>638</v>
      </c>
      <c r="C66" s="141">
        <v>1921</v>
      </c>
      <c r="D66" s="262">
        <v>1921</v>
      </c>
      <c r="E66" s="345">
        <v>100</v>
      </c>
      <c r="F66" s="262">
        <v>53</v>
      </c>
      <c r="G66" s="142">
        <v>2.7880063124671226</v>
      </c>
      <c r="H66" s="351">
        <f t="shared" si="0"/>
        <v>1868</v>
      </c>
      <c r="I66" s="343">
        <v>98.958875585632484</v>
      </c>
      <c r="J66" s="141">
        <v>1</v>
      </c>
      <c r="K66" s="142">
        <v>5.2603892688058915E-2</v>
      </c>
      <c r="L66" s="262">
        <v>865</v>
      </c>
      <c r="M66" s="142">
        <v>47.238295633876909</v>
      </c>
      <c r="N66" s="262">
        <v>4</v>
      </c>
      <c r="O66" s="142">
        <v>0.21041557075223566</v>
      </c>
      <c r="P66" s="262"/>
      <c r="Q66" s="142">
        <v>0</v>
      </c>
      <c r="R66" s="141">
        <v>542</v>
      </c>
      <c r="S66" s="142">
        <v>28.511309836927932</v>
      </c>
      <c r="T66" s="141">
        <v>456</v>
      </c>
      <c r="U66" s="142">
        <v>23.987375065754865</v>
      </c>
      <c r="V66" s="141"/>
      <c r="W66" s="142">
        <v>0</v>
      </c>
      <c r="X66" s="262">
        <v>0</v>
      </c>
      <c r="Y66" s="344">
        <v>0</v>
      </c>
      <c r="Z66" s="223"/>
      <c r="AA66" s="223"/>
    </row>
    <row r="67" spans="1:27" x14ac:dyDescent="0.25">
      <c r="A67" s="140"/>
      <c r="B67" s="375" t="s">
        <v>639</v>
      </c>
      <c r="C67" s="141">
        <v>1662</v>
      </c>
      <c r="D67" s="262">
        <v>1662</v>
      </c>
      <c r="E67" s="345">
        <v>100</v>
      </c>
      <c r="F67" s="262">
        <v>6</v>
      </c>
      <c r="G67" s="142">
        <v>0.36363636363636365</v>
      </c>
      <c r="H67" s="351">
        <f t="shared" si="0"/>
        <v>1656</v>
      </c>
      <c r="I67" s="343">
        <v>99.277978339350184</v>
      </c>
      <c r="J67" s="141">
        <v>0</v>
      </c>
      <c r="K67" s="142">
        <v>0</v>
      </c>
      <c r="L67" s="141">
        <v>713</v>
      </c>
      <c r="M67" s="142">
        <v>42.848484848484851</v>
      </c>
      <c r="N67" s="262">
        <v>0</v>
      </c>
      <c r="O67" s="142">
        <v>0</v>
      </c>
      <c r="P67" s="262">
        <v>0</v>
      </c>
      <c r="Q67" s="142">
        <v>0</v>
      </c>
      <c r="R67" s="141">
        <v>583</v>
      </c>
      <c r="S67" s="142">
        <v>35.333333333333336</v>
      </c>
      <c r="T67" s="141">
        <v>360</v>
      </c>
      <c r="U67" s="142">
        <v>21.818181818181817</v>
      </c>
      <c r="V67" s="141">
        <v>0</v>
      </c>
      <c r="W67" s="142">
        <v>0</v>
      </c>
      <c r="X67" s="262">
        <v>0</v>
      </c>
      <c r="Y67" s="344">
        <v>0</v>
      </c>
      <c r="Z67" s="223"/>
      <c r="AA67" s="223"/>
    </row>
    <row r="68" spans="1:27" x14ac:dyDescent="0.25">
      <c r="A68" s="143"/>
      <c r="B68" s="277"/>
      <c r="C68" s="283"/>
      <c r="D68" s="279"/>
      <c r="E68" s="145"/>
      <c r="F68" s="275"/>
      <c r="G68" s="145"/>
      <c r="H68" s="285"/>
      <c r="I68" s="355"/>
      <c r="J68" s="144"/>
      <c r="K68" s="145"/>
      <c r="L68" s="275"/>
      <c r="M68" s="145"/>
      <c r="N68" s="275"/>
      <c r="O68" s="145"/>
      <c r="P68" s="275"/>
      <c r="Q68" s="145"/>
      <c r="R68" s="144"/>
      <c r="S68" s="145"/>
      <c r="T68" s="144"/>
      <c r="U68" s="145"/>
      <c r="V68" s="144"/>
      <c r="W68" s="145"/>
      <c r="X68" s="275"/>
      <c r="Y68" s="356"/>
      <c r="Z68" s="223"/>
      <c r="AA68" s="223"/>
    </row>
    <row r="69" spans="1:27" x14ac:dyDescent="0.25">
      <c r="A69" s="140" t="s">
        <v>640</v>
      </c>
      <c r="B69" s="375" t="s">
        <v>641</v>
      </c>
      <c r="C69" s="141">
        <v>3547</v>
      </c>
      <c r="D69" s="262">
        <v>3504</v>
      </c>
      <c r="E69" s="142">
        <v>98.787707922187764</v>
      </c>
      <c r="F69" s="262">
        <v>8</v>
      </c>
      <c r="G69" s="142">
        <v>0.23094688221709006</v>
      </c>
      <c r="H69" s="351">
        <f t="shared" si="0"/>
        <v>3496</v>
      </c>
      <c r="I69" s="343">
        <v>98.858447488584474</v>
      </c>
      <c r="J69" s="141">
        <v>0</v>
      </c>
      <c r="K69" s="142">
        <v>0</v>
      </c>
      <c r="L69" s="262">
        <v>2253</v>
      </c>
      <c r="M69" s="142">
        <v>64.116628175519637</v>
      </c>
      <c r="N69" s="262">
        <v>4</v>
      </c>
      <c r="O69" s="142">
        <v>0.11547344110854503</v>
      </c>
      <c r="P69" s="262">
        <v>115</v>
      </c>
      <c r="Q69" s="142">
        <v>3.3198614318706698</v>
      </c>
      <c r="R69" s="141">
        <v>1001</v>
      </c>
      <c r="S69" s="142">
        <v>28.897228637413395</v>
      </c>
      <c r="T69" s="141">
        <v>123</v>
      </c>
      <c r="U69" s="142">
        <v>3.5508083140877598</v>
      </c>
      <c r="V69" s="141">
        <v>0</v>
      </c>
      <c r="W69" s="142">
        <v>0</v>
      </c>
      <c r="X69" s="262">
        <v>0</v>
      </c>
      <c r="Y69" s="344">
        <v>0</v>
      </c>
      <c r="Z69" s="223"/>
      <c r="AA69" s="223"/>
    </row>
    <row r="70" spans="1:27" x14ac:dyDescent="0.25">
      <c r="A70" s="140"/>
      <c r="B70" s="375" t="s">
        <v>642</v>
      </c>
      <c r="C70" s="141">
        <v>5380</v>
      </c>
      <c r="D70" s="262">
        <v>5247</v>
      </c>
      <c r="E70" s="142">
        <v>97.527881040892197</v>
      </c>
      <c r="F70" s="262">
        <v>101</v>
      </c>
      <c r="G70" s="142">
        <v>1.9471756313861575</v>
      </c>
      <c r="H70" s="351">
        <f t="shared" si="0"/>
        <v>5146</v>
      </c>
      <c r="I70" s="343">
        <v>98.856489422527162</v>
      </c>
      <c r="J70" s="141">
        <v>0</v>
      </c>
      <c r="K70" s="142">
        <v>0</v>
      </c>
      <c r="L70" s="262">
        <v>2960</v>
      </c>
      <c r="M70" s="142">
        <v>86.774628879892035</v>
      </c>
      <c r="N70" s="262">
        <v>0</v>
      </c>
      <c r="O70" s="142">
        <v>0</v>
      </c>
      <c r="P70" s="262">
        <v>12</v>
      </c>
      <c r="Q70" s="142">
        <v>0.23134759976865241</v>
      </c>
      <c r="R70" s="141">
        <v>1743</v>
      </c>
      <c r="S70" s="142">
        <v>4.6847888953152115</v>
      </c>
      <c r="T70" s="141">
        <v>431</v>
      </c>
      <c r="U70" s="142">
        <v>8.3092346250240983</v>
      </c>
      <c r="V70" s="141">
        <v>0</v>
      </c>
      <c r="W70" s="142">
        <v>0</v>
      </c>
      <c r="X70" s="262">
        <v>0</v>
      </c>
      <c r="Y70" s="344">
        <v>0</v>
      </c>
      <c r="Z70" s="223"/>
      <c r="AA70" s="223"/>
    </row>
    <row r="71" spans="1:27" x14ac:dyDescent="0.25">
      <c r="A71" s="140"/>
      <c r="B71" s="375" t="s">
        <v>643</v>
      </c>
      <c r="C71" s="141">
        <v>5625</v>
      </c>
      <c r="D71" s="262">
        <v>5599</v>
      </c>
      <c r="E71" s="142">
        <v>99.537777777777777</v>
      </c>
      <c r="F71" s="146">
        <v>24</v>
      </c>
      <c r="G71" s="142">
        <v>0.43018462089980286</v>
      </c>
      <c r="H71" s="351">
        <f t="shared" si="0"/>
        <v>5575</v>
      </c>
      <c r="I71" s="343">
        <v>99.642793355956414</v>
      </c>
      <c r="J71" s="141">
        <v>0</v>
      </c>
      <c r="K71" s="142">
        <v>0</v>
      </c>
      <c r="L71" s="262">
        <v>3578</v>
      </c>
      <c r="M71" s="142">
        <v>64.205054669295578</v>
      </c>
      <c r="N71" s="262">
        <v>0</v>
      </c>
      <c r="O71" s="142">
        <v>0</v>
      </c>
      <c r="P71" s="262">
        <v>20</v>
      </c>
      <c r="Q71" s="142">
        <v>0.35848718408316904</v>
      </c>
      <c r="R71" s="141">
        <v>1451</v>
      </c>
      <c r="S71" s="142">
        <v>26.008245205233912</v>
      </c>
      <c r="T71" s="141">
        <v>526</v>
      </c>
      <c r="U71" s="142">
        <v>9.4282129413873452</v>
      </c>
      <c r="V71" s="141">
        <v>0</v>
      </c>
      <c r="W71" s="142"/>
      <c r="X71" s="262">
        <v>0</v>
      </c>
      <c r="Y71" s="344">
        <v>0</v>
      </c>
      <c r="Z71" s="223"/>
      <c r="AA71" s="223"/>
    </row>
    <row r="72" spans="1:27" x14ac:dyDescent="0.25">
      <c r="A72" s="140"/>
      <c r="B72" s="375" t="s">
        <v>644</v>
      </c>
      <c r="C72" s="141">
        <v>9272</v>
      </c>
      <c r="D72" s="262">
        <v>9097</v>
      </c>
      <c r="E72" s="142">
        <v>98.112597066436578</v>
      </c>
      <c r="F72" s="146">
        <v>14</v>
      </c>
      <c r="G72" s="142">
        <v>0.15543466192961031</v>
      </c>
      <c r="H72" s="351">
        <f t="shared" si="0"/>
        <v>9083</v>
      </c>
      <c r="I72" s="349">
        <v>99.010662855886551</v>
      </c>
      <c r="J72" s="272">
        <v>0</v>
      </c>
      <c r="K72" s="287">
        <v>0</v>
      </c>
      <c r="L72" s="265">
        <v>6577</v>
      </c>
      <c r="M72" s="287">
        <v>73.287443099811256</v>
      </c>
      <c r="N72" s="265">
        <v>33</v>
      </c>
      <c r="O72" s="287">
        <v>0.36638170311979573</v>
      </c>
      <c r="P72" s="265">
        <v>24</v>
      </c>
      <c r="Q72" s="287">
        <v>0.26645942045076054</v>
      </c>
      <c r="R72" s="272">
        <v>1466</v>
      </c>
      <c r="S72" s="287">
        <v>15.165982013989119</v>
      </c>
      <c r="T72" s="272">
        <v>983</v>
      </c>
      <c r="U72" s="287">
        <v>10.913733762629066</v>
      </c>
      <c r="V72" s="272">
        <v>0</v>
      </c>
      <c r="W72" s="287">
        <v>0</v>
      </c>
      <c r="X72" s="265">
        <v>0</v>
      </c>
      <c r="Y72" s="350">
        <v>0</v>
      </c>
      <c r="Z72" s="223"/>
      <c r="AA72" s="223"/>
    </row>
    <row r="73" spans="1:27" x14ac:dyDescent="0.25">
      <c r="A73" s="140"/>
      <c r="B73" s="375" t="s">
        <v>645</v>
      </c>
      <c r="C73" s="141">
        <v>4625</v>
      </c>
      <c r="D73" s="262">
        <v>4598</v>
      </c>
      <c r="E73" s="142">
        <v>99.416216216216213</v>
      </c>
      <c r="F73" s="262">
        <v>100</v>
      </c>
      <c r="G73" s="142">
        <v>2.2737608003638017</v>
      </c>
      <c r="H73" s="351">
        <f t="shared" si="0"/>
        <v>4498</v>
      </c>
      <c r="I73" s="349">
        <v>95.650282731622454</v>
      </c>
      <c r="J73" s="272">
        <v>0</v>
      </c>
      <c r="K73" s="287">
        <v>0</v>
      </c>
      <c r="L73" s="265">
        <v>1841</v>
      </c>
      <c r="M73" s="287">
        <v>85.698044565711683</v>
      </c>
      <c r="N73" s="265">
        <v>1</v>
      </c>
      <c r="O73" s="287">
        <v>2.2737608003638016E-2</v>
      </c>
      <c r="P73" s="265">
        <v>23</v>
      </c>
      <c r="Q73" s="287">
        <v>0.52296498408367442</v>
      </c>
      <c r="R73" s="272">
        <v>1898</v>
      </c>
      <c r="S73" s="287">
        <v>13.142337426102774</v>
      </c>
      <c r="T73" s="272">
        <v>735</v>
      </c>
      <c r="U73" s="287">
        <v>0.61391541609822642</v>
      </c>
      <c r="V73" s="272">
        <v>0</v>
      </c>
      <c r="W73" s="287">
        <v>0</v>
      </c>
      <c r="X73" s="265">
        <v>0</v>
      </c>
      <c r="Y73" s="350">
        <v>0</v>
      </c>
      <c r="Z73" s="223"/>
      <c r="AA73" s="223"/>
    </row>
    <row r="74" spans="1:27" x14ac:dyDescent="0.25">
      <c r="A74" s="140"/>
      <c r="B74" s="375" t="s">
        <v>646</v>
      </c>
      <c r="C74" s="141">
        <v>2731</v>
      </c>
      <c r="D74" s="262">
        <v>2716</v>
      </c>
      <c r="E74" s="142">
        <v>99.450750640790915</v>
      </c>
      <c r="F74" s="262">
        <v>12</v>
      </c>
      <c r="G74" s="142">
        <v>0.44676098287416233</v>
      </c>
      <c r="H74" s="351">
        <f t="shared" si="0"/>
        <v>2704</v>
      </c>
      <c r="I74" s="349">
        <v>98.895434462444769</v>
      </c>
      <c r="J74" s="272">
        <v>0</v>
      </c>
      <c r="K74" s="287">
        <v>0</v>
      </c>
      <c r="L74" s="265">
        <v>1944</v>
      </c>
      <c r="M74" s="287">
        <v>71.705137751303056</v>
      </c>
      <c r="N74" s="265">
        <v>0</v>
      </c>
      <c r="O74" s="287">
        <v>0</v>
      </c>
      <c r="P74" s="265">
        <v>1</v>
      </c>
      <c r="Q74" s="287">
        <v>3.7230081906180192E-2</v>
      </c>
      <c r="R74" s="272">
        <v>517</v>
      </c>
      <c r="S74" s="287">
        <v>19.247952345495161</v>
      </c>
      <c r="T74" s="272">
        <v>234</v>
      </c>
      <c r="U74" s="287">
        <v>8.7118391660461647</v>
      </c>
      <c r="V74" s="272">
        <v>0</v>
      </c>
      <c r="W74" s="287">
        <v>0</v>
      </c>
      <c r="X74" s="265">
        <v>8</v>
      </c>
      <c r="Y74" s="350">
        <v>0.29784065524944153</v>
      </c>
      <c r="Z74" s="223"/>
      <c r="AA74" s="223"/>
    </row>
    <row r="75" spans="1:27" x14ac:dyDescent="0.25">
      <c r="A75" s="140"/>
      <c r="B75" s="382" t="s">
        <v>647</v>
      </c>
      <c r="C75" s="141">
        <v>2902</v>
      </c>
      <c r="D75" s="262">
        <v>2902</v>
      </c>
      <c r="E75" s="345">
        <v>100</v>
      </c>
      <c r="F75" s="262">
        <v>2</v>
      </c>
      <c r="G75" s="142">
        <v>6.8965517241379309E-2</v>
      </c>
      <c r="H75" s="351">
        <f t="shared" si="0"/>
        <v>2900</v>
      </c>
      <c r="I75" s="349">
        <v>99.931082012405241</v>
      </c>
      <c r="J75" s="272">
        <v>0</v>
      </c>
      <c r="K75" s="287">
        <v>0</v>
      </c>
      <c r="L75" s="265">
        <v>1814</v>
      </c>
      <c r="M75" s="287">
        <v>62.551724137931032</v>
      </c>
      <c r="N75" s="265">
        <v>0</v>
      </c>
      <c r="O75" s="287">
        <v>0</v>
      </c>
      <c r="P75" s="265">
        <v>1</v>
      </c>
      <c r="Q75" s="287">
        <v>3.4482758620689655E-2</v>
      </c>
      <c r="R75" s="272">
        <v>580</v>
      </c>
      <c r="S75" s="287">
        <v>20</v>
      </c>
      <c r="T75" s="272">
        <v>500</v>
      </c>
      <c r="U75" s="287">
        <v>17.241379310344829</v>
      </c>
      <c r="V75" s="272">
        <v>0</v>
      </c>
      <c r="W75" s="287">
        <v>0</v>
      </c>
      <c r="X75" s="265">
        <v>5</v>
      </c>
      <c r="Y75" s="350">
        <v>0.17241379310344829</v>
      </c>
      <c r="Z75" s="223"/>
      <c r="AA75" s="223"/>
    </row>
    <row r="76" spans="1:27" x14ac:dyDescent="0.25">
      <c r="A76" s="357"/>
      <c r="B76" s="383" t="s">
        <v>648</v>
      </c>
      <c r="C76" s="358">
        <v>3295</v>
      </c>
      <c r="D76" s="359">
        <v>3279</v>
      </c>
      <c r="E76" s="360">
        <v>99.514415781487102</v>
      </c>
      <c r="F76" s="359">
        <v>65</v>
      </c>
      <c r="G76" s="360">
        <v>1.9847328244274809</v>
      </c>
      <c r="H76" s="361">
        <f t="shared" si="0"/>
        <v>3214</v>
      </c>
      <c r="I76" s="362">
        <v>99.878011588899057</v>
      </c>
      <c r="J76" s="363">
        <v>23</v>
      </c>
      <c r="K76" s="364">
        <v>0.70229007633587781</v>
      </c>
      <c r="L76" s="365">
        <v>2033</v>
      </c>
      <c r="M76" s="364">
        <v>63.938931297709921</v>
      </c>
      <c r="N76" s="365">
        <v>1</v>
      </c>
      <c r="O76" s="364">
        <v>3.0534351145038167E-2</v>
      </c>
      <c r="P76" s="365">
        <v>154</v>
      </c>
      <c r="Q76" s="364">
        <v>4.7022900763358777</v>
      </c>
      <c r="R76" s="363">
        <v>669</v>
      </c>
      <c r="S76" s="364">
        <v>20.427480916030536</v>
      </c>
      <c r="T76" s="363">
        <v>292</v>
      </c>
      <c r="U76" s="364">
        <v>8.9160305343511457</v>
      </c>
      <c r="V76" s="363">
        <v>0</v>
      </c>
      <c r="W76" s="364">
        <v>0</v>
      </c>
      <c r="X76" s="365">
        <v>42</v>
      </c>
      <c r="Y76" s="366">
        <v>1.282442748091603</v>
      </c>
      <c r="Z76" s="223"/>
      <c r="AA76" s="223"/>
    </row>
    <row r="77" spans="1:27" ht="33.75" customHeight="1" thickBot="1" x14ac:dyDescent="0.3">
      <c r="A77" s="529" t="s">
        <v>216</v>
      </c>
      <c r="B77" s="530"/>
      <c r="C77" s="402">
        <v>181177</v>
      </c>
      <c r="D77" s="403">
        <v>179673</v>
      </c>
      <c r="E77" s="404">
        <f t="shared" ref="E77" si="1">D77*100/C77</f>
        <v>99.16987255556721</v>
      </c>
      <c r="F77" s="403">
        <v>1732</v>
      </c>
      <c r="G77" s="404">
        <f t="shared" ref="G77" si="2">F77*100/D77</f>
        <v>0.96397344063938373</v>
      </c>
      <c r="H77" s="403">
        <v>177941</v>
      </c>
      <c r="I77" s="404">
        <f t="shared" ref="I77" si="3">H77/D77*100</f>
        <v>99.036026559360607</v>
      </c>
      <c r="J77" s="405">
        <v>30</v>
      </c>
      <c r="K77" s="406">
        <f t="shared" ref="K77" si="4">J77*100/H77</f>
        <v>1.6859520852417376E-2</v>
      </c>
      <c r="L77" s="402">
        <v>131843</v>
      </c>
      <c r="M77" s="406">
        <f t="shared" ref="M77" si="5">L77*100/H77</f>
        <v>74.093660258175461</v>
      </c>
      <c r="N77" s="405">
        <v>657</v>
      </c>
      <c r="O77" s="406">
        <f t="shared" ref="O77" si="6">N77*100/H77</f>
        <v>0.36922350666794052</v>
      </c>
      <c r="P77" s="402">
        <v>734</v>
      </c>
      <c r="Q77" s="406">
        <f t="shared" ref="Q77" si="7">P77*100/H77</f>
        <v>0.41249627685581175</v>
      </c>
      <c r="R77" s="402">
        <v>26299</v>
      </c>
      <c r="S77" s="406">
        <f t="shared" ref="S77" si="8">R77*100/H77</f>
        <v>14.779617963257484</v>
      </c>
      <c r="T77" s="402">
        <v>18133</v>
      </c>
      <c r="U77" s="406">
        <f t="shared" ref="U77" si="9">T77*100/H77</f>
        <v>10.190456387229474</v>
      </c>
      <c r="V77" s="405">
        <v>78</v>
      </c>
      <c r="W77" s="406">
        <f t="shared" ref="W77" si="10">V77/H77*100</f>
        <v>4.3834754216285174E-2</v>
      </c>
      <c r="X77" s="405">
        <v>167</v>
      </c>
      <c r="Y77" s="407">
        <f t="shared" ref="Y77" si="11">X77*100/H77</f>
        <v>9.3851332745123389E-2</v>
      </c>
    </row>
    <row r="78" spans="1:27" ht="15.75" thickTop="1" x14ac:dyDescent="0.25"/>
  </sheetData>
  <mergeCells count="16">
    <mergeCell ref="F4:M4"/>
    <mergeCell ref="F5:M5"/>
    <mergeCell ref="F6:M6"/>
    <mergeCell ref="F7:M7"/>
    <mergeCell ref="J12:Y12"/>
    <mergeCell ref="A77:B77"/>
    <mergeCell ref="D9:S9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pageSetup paperSize="9" scale="50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tabSelected="1" workbookViewId="0">
      <selection activeCell="I23" sqref="I23"/>
    </sheetView>
  </sheetViews>
  <sheetFormatPr defaultRowHeight="15" x14ac:dyDescent="0.25"/>
  <cols>
    <col min="1" max="1" width="11.85546875" style="26" customWidth="1"/>
    <col min="2" max="2" width="10.140625" style="26" customWidth="1"/>
    <col min="3" max="3" width="11.28515625" style="26" customWidth="1"/>
    <col min="4" max="4" width="9.140625" style="415"/>
    <col min="5" max="5" width="8.42578125" style="415" customWidth="1"/>
    <col min="6" max="6" width="7.85546875" style="415" customWidth="1"/>
    <col min="7" max="7" width="10.42578125" style="415" customWidth="1"/>
    <col min="8" max="8" width="7.7109375" style="415" customWidth="1"/>
    <col min="9" max="9" width="6.7109375" style="415" customWidth="1"/>
    <col min="10" max="10" width="6.85546875" style="415" customWidth="1"/>
    <col min="11" max="11" width="10.85546875" style="415" customWidth="1"/>
    <col min="12" max="12" width="7.42578125" style="415" customWidth="1"/>
    <col min="13" max="13" width="9.140625" style="415"/>
    <col min="14" max="14" width="7.85546875" style="415" customWidth="1"/>
    <col min="15" max="15" width="7.140625" style="415" customWidth="1"/>
    <col min="16" max="16" width="6.5703125" style="415" customWidth="1"/>
    <col min="17" max="17" width="9.42578125" style="415" customWidth="1"/>
    <col min="18" max="18" width="8" style="415" customWidth="1"/>
    <col min="19" max="19" width="8.140625" style="26" customWidth="1"/>
    <col min="20" max="20" width="8.28515625" style="26" customWidth="1"/>
    <col min="21" max="21" width="6.140625" style="26" customWidth="1"/>
    <col min="22" max="22" width="7.7109375" style="26" customWidth="1"/>
    <col min="23" max="23" width="7.5703125" style="26" customWidth="1"/>
    <col min="24" max="24" width="7.42578125" style="26" customWidth="1"/>
    <col min="25" max="16384" width="9.140625" style="26"/>
  </cols>
  <sheetData>
    <row r="1" spans="1:32" s="1" customFormat="1" x14ac:dyDescent="0.25">
      <c r="D1" s="222"/>
      <c r="E1" s="248"/>
      <c r="S1" s="408"/>
      <c r="X1" s="409"/>
      <c r="Y1" s="222"/>
      <c r="AA1" s="222"/>
    </row>
    <row r="2" spans="1:32" s="1" customFormat="1" ht="18.75" x14ac:dyDescent="0.25">
      <c r="D2" s="222"/>
      <c r="E2" s="248"/>
      <c r="J2" s="410" t="s">
        <v>649</v>
      </c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410"/>
      <c r="AD2" s="410"/>
      <c r="AE2" s="410"/>
      <c r="AF2" s="410"/>
    </row>
    <row r="3" spans="1:32" s="1" customFormat="1" ht="18.75" x14ac:dyDescent="0.25">
      <c r="A3" s="215"/>
      <c r="J3" s="411" t="s">
        <v>1</v>
      </c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</row>
    <row r="4" spans="1:32" s="1" customFormat="1" ht="21" x14ac:dyDescent="0.25">
      <c r="H4" s="412"/>
      <c r="I4" s="228"/>
      <c r="J4" s="413" t="s">
        <v>2</v>
      </c>
      <c r="K4" s="413"/>
      <c r="L4" s="413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228"/>
    </row>
    <row r="5" spans="1:32" s="1" customFormat="1" x14ac:dyDescent="0.25">
      <c r="A5" s="228"/>
      <c r="J5" s="217"/>
      <c r="K5" s="217"/>
      <c r="L5" s="218"/>
      <c r="M5" s="219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414"/>
      <c r="AB5" s="217"/>
      <c r="AC5" s="217"/>
      <c r="AD5" s="217"/>
      <c r="AE5" s="217"/>
      <c r="AF5" s="220"/>
    </row>
    <row r="6" spans="1:32" s="1" customFormat="1" x14ac:dyDescent="0.25">
      <c r="A6" s="217"/>
      <c r="Y6" s="222"/>
      <c r="AA6" s="222"/>
    </row>
    <row r="7" spans="1:32" s="1" customFormat="1" x14ac:dyDescent="0.25">
      <c r="A7" s="217"/>
      <c r="Y7" s="222"/>
      <c r="AA7" s="222"/>
    </row>
    <row r="8" spans="1:32" s="1" customFormat="1" x14ac:dyDescent="0.25">
      <c r="A8" s="217"/>
      <c r="Y8" s="222"/>
      <c r="AA8" s="222"/>
    </row>
    <row r="9" spans="1:32" s="1" customFormat="1" ht="16.5" thickBot="1" x14ac:dyDescent="0.3">
      <c r="A9" s="217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2" s="1" customFormat="1" ht="24" customHeight="1" thickTop="1" x14ac:dyDescent="0.25">
      <c r="A10" s="537" t="s">
        <v>650</v>
      </c>
      <c r="B10" s="539" t="s">
        <v>7</v>
      </c>
      <c r="C10" s="541" t="s">
        <v>8</v>
      </c>
      <c r="D10" s="533" t="s">
        <v>9</v>
      </c>
      <c r="E10" s="533" t="s">
        <v>10</v>
      </c>
      <c r="F10" s="531" t="s">
        <v>9</v>
      </c>
      <c r="G10" s="533" t="s">
        <v>11</v>
      </c>
      <c r="H10" s="533" t="s">
        <v>9</v>
      </c>
      <c r="I10" s="535" t="s">
        <v>12</v>
      </c>
      <c r="J10" s="535"/>
      <c r="K10" s="535"/>
      <c r="L10" s="535"/>
      <c r="M10" s="535"/>
      <c r="N10" s="535"/>
      <c r="O10" s="535"/>
      <c r="P10" s="535"/>
      <c r="Q10" s="535"/>
      <c r="R10" s="535"/>
      <c r="S10" s="535"/>
      <c r="T10" s="535"/>
      <c r="U10" s="535"/>
      <c r="V10" s="535"/>
      <c r="W10" s="535"/>
      <c r="X10" s="536"/>
      <c r="Y10" s="222"/>
      <c r="AA10" s="222"/>
    </row>
    <row r="11" spans="1:32" ht="85.5" customHeight="1" x14ac:dyDescent="0.25">
      <c r="A11" s="538"/>
      <c r="B11" s="540"/>
      <c r="C11" s="542"/>
      <c r="D11" s="534"/>
      <c r="E11" s="534"/>
      <c r="F11" s="532"/>
      <c r="G11" s="534"/>
      <c r="H11" s="534"/>
      <c r="I11" s="459" t="s">
        <v>120</v>
      </c>
      <c r="J11" s="459" t="s">
        <v>9</v>
      </c>
      <c r="K11" s="459" t="s">
        <v>121</v>
      </c>
      <c r="L11" s="459" t="s">
        <v>9</v>
      </c>
      <c r="M11" s="459" t="s">
        <v>122</v>
      </c>
      <c r="N11" s="459" t="s">
        <v>9</v>
      </c>
      <c r="O11" s="459" t="s">
        <v>123</v>
      </c>
      <c r="P11" s="459" t="s">
        <v>9</v>
      </c>
      <c r="Q11" s="459" t="s">
        <v>124</v>
      </c>
      <c r="R11" s="459" t="s">
        <v>9</v>
      </c>
      <c r="S11" s="459" t="s">
        <v>125</v>
      </c>
      <c r="T11" s="459" t="s">
        <v>128</v>
      </c>
      <c r="U11" s="459" t="s">
        <v>126</v>
      </c>
      <c r="V11" s="459" t="s">
        <v>9</v>
      </c>
      <c r="W11" s="459" t="s">
        <v>127</v>
      </c>
      <c r="X11" s="460" t="s">
        <v>9</v>
      </c>
    </row>
    <row r="12" spans="1:32" ht="32.25" customHeight="1" x14ac:dyDescent="0.25">
      <c r="A12" s="461" t="s">
        <v>651</v>
      </c>
      <c r="B12" s="462">
        <v>178336</v>
      </c>
      <c r="C12" s="463">
        <v>178563</v>
      </c>
      <c r="D12" s="464">
        <f>C12*100/B12</f>
        <v>100.12728781625695</v>
      </c>
      <c r="E12" s="463">
        <v>1678</v>
      </c>
      <c r="F12" s="464">
        <f>E12*100/C12</f>
        <v>0.93972435498955553</v>
      </c>
      <c r="G12" s="463">
        <v>176885</v>
      </c>
      <c r="H12" s="464">
        <f>G12/C12*100</f>
        <v>99.060275645010449</v>
      </c>
      <c r="I12" s="465">
        <v>17</v>
      </c>
      <c r="J12" s="466">
        <f t="shared" ref="J12:J19" si="0">I12*100/G12</f>
        <v>9.6107640557424323E-3</v>
      </c>
      <c r="K12" s="462">
        <v>136932</v>
      </c>
      <c r="L12" s="466">
        <f t="shared" ref="L12:L19" si="1">K12*100/G12</f>
        <v>77.413008451818982</v>
      </c>
      <c r="M12" s="465">
        <v>402</v>
      </c>
      <c r="N12" s="466">
        <f t="shared" ref="N12:N19" si="2">M12*100/G12</f>
        <v>0.22726630296520339</v>
      </c>
      <c r="O12" s="462">
        <v>1637</v>
      </c>
      <c r="P12" s="466">
        <f t="shared" ref="P12:P19" si="3">O12*100/G12</f>
        <v>0.92546004466178589</v>
      </c>
      <c r="Q12" s="462">
        <v>23567</v>
      </c>
      <c r="R12" s="466">
        <f t="shared" ref="R12:R19" si="4">Q12*100/G12</f>
        <v>13.323345676569522</v>
      </c>
      <c r="S12" s="462">
        <v>14197</v>
      </c>
      <c r="T12" s="466">
        <f t="shared" ref="T12:T19" si="5">S12*100/G12</f>
        <v>8.026118664669136</v>
      </c>
      <c r="U12" s="465">
        <v>31</v>
      </c>
      <c r="V12" s="466">
        <f t="shared" ref="V12:V19" si="6">U12/G12*100</f>
        <v>1.7525510925177377E-2</v>
      </c>
      <c r="W12" s="465">
        <v>102</v>
      </c>
      <c r="X12" s="467">
        <f t="shared" ref="X12:X19" si="7">W12*100/G12</f>
        <v>5.7664584334454587E-2</v>
      </c>
    </row>
    <row r="13" spans="1:32" ht="28.5" customHeight="1" x14ac:dyDescent="0.25">
      <c r="A13" s="468" t="s">
        <v>652</v>
      </c>
      <c r="B13" s="469">
        <v>190183</v>
      </c>
      <c r="C13" s="470">
        <v>185934</v>
      </c>
      <c r="D13" s="471">
        <f t="shared" ref="D13:D20" si="8">C13*100/B13</f>
        <v>97.765836063160222</v>
      </c>
      <c r="E13" s="470">
        <v>2352</v>
      </c>
      <c r="F13" s="471">
        <f t="shared" ref="F13:F19" si="9">E13*100/C13</f>
        <v>1.2649649875762368</v>
      </c>
      <c r="G13" s="470">
        <v>183582</v>
      </c>
      <c r="H13" s="471">
        <f t="shared" ref="H13:H20" si="10">G13/C13*100</f>
        <v>98.735035012423765</v>
      </c>
      <c r="I13" s="472">
        <v>31</v>
      </c>
      <c r="J13" s="473">
        <f t="shared" si="0"/>
        <v>1.6886187098953058E-2</v>
      </c>
      <c r="K13" s="469">
        <v>142632</v>
      </c>
      <c r="L13" s="473">
        <f t="shared" si="1"/>
        <v>77.693891557995883</v>
      </c>
      <c r="M13" s="469">
        <v>293</v>
      </c>
      <c r="N13" s="473">
        <f t="shared" si="2"/>
        <v>0.15960170387074984</v>
      </c>
      <c r="O13" s="469">
        <v>436</v>
      </c>
      <c r="P13" s="473">
        <f t="shared" si="3"/>
        <v>0.23749605081108169</v>
      </c>
      <c r="Q13" s="469">
        <v>28308</v>
      </c>
      <c r="R13" s="473">
        <f t="shared" si="4"/>
        <v>15.419812399908487</v>
      </c>
      <c r="S13" s="469">
        <v>11671</v>
      </c>
      <c r="T13" s="473">
        <f t="shared" si="5"/>
        <v>6.3573770848993911</v>
      </c>
      <c r="U13" s="472">
        <v>66</v>
      </c>
      <c r="V13" s="473">
        <f t="shared" si="6"/>
        <v>3.5951237049383925E-2</v>
      </c>
      <c r="W13" s="472">
        <v>145</v>
      </c>
      <c r="X13" s="474">
        <f t="shared" si="7"/>
        <v>7.8983778366070748E-2</v>
      </c>
    </row>
    <row r="14" spans="1:32" ht="29.25" customHeight="1" x14ac:dyDescent="0.25">
      <c r="A14" s="468" t="s">
        <v>653</v>
      </c>
      <c r="B14" s="469">
        <v>195823</v>
      </c>
      <c r="C14" s="470">
        <v>194351</v>
      </c>
      <c r="D14" s="471">
        <f t="shared" si="8"/>
        <v>99.248300761401879</v>
      </c>
      <c r="E14" s="470">
        <v>2392</v>
      </c>
      <c r="F14" s="471">
        <f t="shared" si="9"/>
        <v>1.2307628980555798</v>
      </c>
      <c r="G14" s="470">
        <v>191959</v>
      </c>
      <c r="H14" s="471">
        <f t="shared" si="10"/>
        <v>98.769237101944412</v>
      </c>
      <c r="I14" s="472">
        <v>26</v>
      </c>
      <c r="J14" s="473">
        <f t="shared" si="0"/>
        <v>1.3544558994368589E-2</v>
      </c>
      <c r="K14" s="469">
        <v>151053</v>
      </c>
      <c r="L14" s="473">
        <f t="shared" si="1"/>
        <v>78.690241145244556</v>
      </c>
      <c r="M14" s="472">
        <v>274</v>
      </c>
      <c r="N14" s="473">
        <f t="shared" si="2"/>
        <v>0.14273881401757668</v>
      </c>
      <c r="O14" s="469">
        <v>359</v>
      </c>
      <c r="P14" s="473">
        <f t="shared" si="3"/>
        <v>0.18701910303762784</v>
      </c>
      <c r="Q14" s="469">
        <v>28547</v>
      </c>
      <c r="R14" s="473">
        <f t="shared" si="4"/>
        <v>14.871404831240005</v>
      </c>
      <c r="S14" s="469">
        <v>11536</v>
      </c>
      <c r="T14" s="473">
        <f t="shared" si="5"/>
        <v>6.009616636886002</v>
      </c>
      <c r="U14" s="472">
        <v>28</v>
      </c>
      <c r="V14" s="473">
        <f t="shared" si="6"/>
        <v>1.4586448147781556E-2</v>
      </c>
      <c r="W14" s="472">
        <v>136</v>
      </c>
      <c r="X14" s="474">
        <f t="shared" si="7"/>
        <v>7.0848462432081857E-2</v>
      </c>
    </row>
    <row r="15" spans="1:32" ht="29.25" customHeight="1" x14ac:dyDescent="0.25">
      <c r="A15" s="468" t="s">
        <v>654</v>
      </c>
      <c r="B15" s="469">
        <v>188190</v>
      </c>
      <c r="C15" s="470">
        <v>182753</v>
      </c>
      <c r="D15" s="471">
        <f t="shared" si="8"/>
        <v>97.110898559965989</v>
      </c>
      <c r="E15" s="470">
        <v>1945</v>
      </c>
      <c r="F15" s="471">
        <f t="shared" si="9"/>
        <v>1.0642780145879958</v>
      </c>
      <c r="G15" s="470">
        <v>180808</v>
      </c>
      <c r="H15" s="471">
        <f t="shared" si="10"/>
        <v>98.935721985412002</v>
      </c>
      <c r="I15" s="472">
        <v>17</v>
      </c>
      <c r="J15" s="473">
        <f t="shared" si="0"/>
        <v>9.4022388389894251E-3</v>
      </c>
      <c r="K15" s="469">
        <v>137873</v>
      </c>
      <c r="L15" s="473">
        <f t="shared" si="1"/>
        <v>76.25381620282289</v>
      </c>
      <c r="M15" s="472">
        <v>531</v>
      </c>
      <c r="N15" s="473">
        <f t="shared" si="2"/>
        <v>0.29368169550019912</v>
      </c>
      <c r="O15" s="469">
        <v>287</v>
      </c>
      <c r="P15" s="473">
        <f t="shared" si="3"/>
        <v>0.15873191451705676</v>
      </c>
      <c r="Q15" s="469">
        <v>23462</v>
      </c>
      <c r="R15" s="473">
        <f t="shared" si="4"/>
        <v>12.97619574355117</v>
      </c>
      <c r="S15" s="469">
        <v>18202</v>
      </c>
      <c r="T15" s="473">
        <f t="shared" si="5"/>
        <v>10.067032432193265</v>
      </c>
      <c r="U15" s="472">
        <v>49</v>
      </c>
      <c r="V15" s="473">
        <f t="shared" si="6"/>
        <v>2.7100570771204813E-2</v>
      </c>
      <c r="W15" s="472">
        <v>387</v>
      </c>
      <c r="X15" s="474">
        <f t="shared" si="7"/>
        <v>0.21403920180522987</v>
      </c>
    </row>
    <row r="16" spans="1:32" ht="27.75" customHeight="1" x14ac:dyDescent="0.25">
      <c r="A16" s="468" t="s">
        <v>655</v>
      </c>
      <c r="B16" s="469">
        <v>186353</v>
      </c>
      <c r="C16" s="470">
        <v>187234</v>
      </c>
      <c r="D16" s="471">
        <f t="shared" si="8"/>
        <v>100.47275868915446</v>
      </c>
      <c r="E16" s="470">
        <v>2004</v>
      </c>
      <c r="F16" s="471">
        <f t="shared" si="9"/>
        <v>1.0703184250723694</v>
      </c>
      <c r="G16" s="470">
        <v>185230</v>
      </c>
      <c r="H16" s="471">
        <f t="shared" si="10"/>
        <v>98.929681574927628</v>
      </c>
      <c r="I16" s="472">
        <v>29</v>
      </c>
      <c r="J16" s="473">
        <f t="shared" si="0"/>
        <v>1.5656211196890351E-2</v>
      </c>
      <c r="K16" s="469">
        <v>142196</v>
      </c>
      <c r="L16" s="473">
        <f t="shared" si="1"/>
        <v>76.767262322517951</v>
      </c>
      <c r="M16" s="472">
        <v>661</v>
      </c>
      <c r="N16" s="473">
        <f t="shared" si="2"/>
        <v>0.35685364141877668</v>
      </c>
      <c r="O16" s="469">
        <v>239</v>
      </c>
      <c r="P16" s="473">
        <f t="shared" si="3"/>
        <v>0.12902877503644117</v>
      </c>
      <c r="Q16" s="469">
        <v>27533</v>
      </c>
      <c r="R16" s="473">
        <f t="shared" si="4"/>
        <v>14.864222858068347</v>
      </c>
      <c r="S16" s="469">
        <v>14361</v>
      </c>
      <c r="T16" s="473">
        <f t="shared" si="5"/>
        <v>7.7530637585704261</v>
      </c>
      <c r="U16" s="472">
        <v>33</v>
      </c>
      <c r="V16" s="473">
        <f t="shared" si="6"/>
        <v>1.7815688603357988E-2</v>
      </c>
      <c r="W16" s="472">
        <v>178</v>
      </c>
      <c r="X16" s="474">
        <f t="shared" si="7"/>
        <v>9.6096744587809743E-2</v>
      </c>
    </row>
    <row r="17" spans="1:29" ht="26.25" customHeight="1" x14ac:dyDescent="0.25">
      <c r="A17" s="468" t="s">
        <v>656</v>
      </c>
      <c r="B17" s="469">
        <v>163260</v>
      </c>
      <c r="C17" s="470">
        <v>162606</v>
      </c>
      <c r="D17" s="471">
        <f t="shared" si="8"/>
        <v>99.599411980889386</v>
      </c>
      <c r="E17" s="470">
        <v>1873</v>
      </c>
      <c r="F17" s="471">
        <f t="shared" si="9"/>
        <v>1.1518640148580004</v>
      </c>
      <c r="G17" s="470">
        <v>160733</v>
      </c>
      <c r="H17" s="471">
        <f t="shared" si="10"/>
        <v>98.848135985142008</v>
      </c>
      <c r="I17" s="472">
        <v>21</v>
      </c>
      <c r="J17" s="473">
        <f t="shared" si="0"/>
        <v>1.3065145303080264E-2</v>
      </c>
      <c r="K17" s="469">
        <v>126926</v>
      </c>
      <c r="L17" s="473">
        <f t="shared" si="1"/>
        <v>78.966982511369793</v>
      </c>
      <c r="M17" s="472">
        <v>781</v>
      </c>
      <c r="N17" s="473">
        <f t="shared" si="2"/>
        <v>0.48589897531931836</v>
      </c>
      <c r="O17" s="469">
        <v>606</v>
      </c>
      <c r="P17" s="473">
        <f t="shared" si="3"/>
        <v>0.37702276446031618</v>
      </c>
      <c r="Q17" s="469">
        <v>19225</v>
      </c>
      <c r="R17" s="473">
        <f t="shared" si="4"/>
        <v>11.960829450081812</v>
      </c>
      <c r="S17" s="469">
        <v>13003</v>
      </c>
      <c r="T17" s="473">
        <f t="shared" si="5"/>
        <v>8.0898135417120312</v>
      </c>
      <c r="U17" s="472">
        <v>53</v>
      </c>
      <c r="V17" s="473">
        <f t="shared" si="6"/>
        <v>3.2973938145869242E-2</v>
      </c>
      <c r="W17" s="472">
        <v>118</v>
      </c>
      <c r="X17" s="474">
        <f t="shared" si="7"/>
        <v>7.3413673607784335E-2</v>
      </c>
    </row>
    <row r="18" spans="1:29" ht="27.75" customHeight="1" x14ac:dyDescent="0.25">
      <c r="A18" s="468" t="s">
        <v>657</v>
      </c>
      <c r="B18" s="469">
        <v>154607</v>
      </c>
      <c r="C18" s="470">
        <v>154379</v>
      </c>
      <c r="D18" s="471">
        <f t="shared" si="8"/>
        <v>99.852529316266398</v>
      </c>
      <c r="E18" s="470">
        <v>1711</v>
      </c>
      <c r="F18" s="471">
        <f t="shared" si="9"/>
        <v>1.1083113635921984</v>
      </c>
      <c r="G18" s="470">
        <v>152668</v>
      </c>
      <c r="H18" s="471">
        <f t="shared" si="10"/>
        <v>98.891688636407807</v>
      </c>
      <c r="I18" s="472">
        <v>33</v>
      </c>
      <c r="J18" s="473">
        <f t="shared" si="0"/>
        <v>2.1615531742080855E-2</v>
      </c>
      <c r="K18" s="469">
        <v>113424</v>
      </c>
      <c r="L18" s="473">
        <f t="shared" si="1"/>
        <v>74.294547645872086</v>
      </c>
      <c r="M18" s="472">
        <v>643</v>
      </c>
      <c r="N18" s="473">
        <f t="shared" si="2"/>
        <v>0.42117536091387847</v>
      </c>
      <c r="O18" s="469">
        <v>373</v>
      </c>
      <c r="P18" s="473">
        <f t="shared" si="3"/>
        <v>0.2443210102968533</v>
      </c>
      <c r="Q18" s="469">
        <v>24571</v>
      </c>
      <c r="R18" s="473">
        <f t="shared" si="4"/>
        <v>16.094400922262686</v>
      </c>
      <c r="S18" s="469">
        <v>13388</v>
      </c>
      <c r="T18" s="473">
        <f t="shared" si="5"/>
        <v>8.769355726150863</v>
      </c>
      <c r="U18" s="472">
        <v>95</v>
      </c>
      <c r="V18" s="473">
        <f t="shared" si="6"/>
        <v>6.2226530772657003E-2</v>
      </c>
      <c r="W18" s="472">
        <v>141</v>
      </c>
      <c r="X18" s="474">
        <f t="shared" si="7"/>
        <v>9.2357271988890932E-2</v>
      </c>
    </row>
    <row r="19" spans="1:29" ht="27" customHeight="1" x14ac:dyDescent="0.25">
      <c r="A19" s="475" t="s">
        <v>658</v>
      </c>
      <c r="B19" s="476">
        <v>181177</v>
      </c>
      <c r="C19" s="477">
        <v>179673</v>
      </c>
      <c r="D19" s="478">
        <f t="shared" si="8"/>
        <v>99.16987255556721</v>
      </c>
      <c r="E19" s="477">
        <v>1732</v>
      </c>
      <c r="F19" s="478">
        <f t="shared" si="9"/>
        <v>0.96397344063938373</v>
      </c>
      <c r="G19" s="477">
        <v>177941</v>
      </c>
      <c r="H19" s="478">
        <f t="shared" si="10"/>
        <v>99.036026559360607</v>
      </c>
      <c r="I19" s="479">
        <v>30</v>
      </c>
      <c r="J19" s="480">
        <f t="shared" si="0"/>
        <v>1.6859520852417376E-2</v>
      </c>
      <c r="K19" s="476">
        <v>131843</v>
      </c>
      <c r="L19" s="480">
        <f t="shared" si="1"/>
        <v>74.093660258175461</v>
      </c>
      <c r="M19" s="479">
        <v>657</v>
      </c>
      <c r="N19" s="480">
        <f t="shared" si="2"/>
        <v>0.36922350666794052</v>
      </c>
      <c r="O19" s="476">
        <v>734</v>
      </c>
      <c r="P19" s="480">
        <f t="shared" si="3"/>
        <v>0.41249627685581175</v>
      </c>
      <c r="Q19" s="476">
        <v>26299</v>
      </c>
      <c r="R19" s="480">
        <f t="shared" si="4"/>
        <v>14.779617963257484</v>
      </c>
      <c r="S19" s="476">
        <v>18133</v>
      </c>
      <c r="T19" s="480">
        <f t="shared" si="5"/>
        <v>10.190456387229474</v>
      </c>
      <c r="U19" s="479">
        <v>78</v>
      </c>
      <c r="V19" s="480">
        <f t="shared" si="6"/>
        <v>4.3834754216285174E-2</v>
      </c>
      <c r="W19" s="479">
        <v>167</v>
      </c>
      <c r="X19" s="481">
        <f t="shared" si="7"/>
        <v>9.3851332745123389E-2</v>
      </c>
    </row>
    <row r="20" spans="1:29" s="416" customFormat="1" ht="32.25" customHeight="1" thickBot="1" x14ac:dyDescent="0.3">
      <c r="A20" s="482" t="s">
        <v>381</v>
      </c>
      <c r="B20" s="483">
        <f>SUM(B12:B19)</f>
        <v>1437929</v>
      </c>
      <c r="C20" s="484">
        <f>SUM(C12:C19)</f>
        <v>1425493</v>
      </c>
      <c r="D20" s="485">
        <f t="shared" si="8"/>
        <v>99.135145059317949</v>
      </c>
      <c r="E20" s="484">
        <f>SUM(E12:E19)</f>
        <v>15687</v>
      </c>
      <c r="F20" s="485">
        <f>E20*100/C20</f>
        <v>1.100461384236892</v>
      </c>
      <c r="G20" s="484">
        <f>SUM(G12:G19)</f>
        <v>1409806</v>
      </c>
      <c r="H20" s="485">
        <f t="shared" si="10"/>
        <v>98.899538615763106</v>
      </c>
      <c r="I20" s="486">
        <f>SUM(I12:I19)</f>
        <v>204</v>
      </c>
      <c r="J20" s="487">
        <f>I20*100/G20</f>
        <v>1.4470076024644526E-2</v>
      </c>
      <c r="K20" s="483">
        <f>SUM(K12:K19)</f>
        <v>1082879</v>
      </c>
      <c r="L20" s="487">
        <f>K20*100/G20</f>
        <v>76.81049733083843</v>
      </c>
      <c r="M20" s="486">
        <f>SUM(M12:M19)</f>
        <v>4242</v>
      </c>
      <c r="N20" s="487">
        <f>M20*100/G20</f>
        <v>0.30089246321834351</v>
      </c>
      <c r="O20" s="483">
        <f>SUM(O12:O19)</f>
        <v>4671</v>
      </c>
      <c r="P20" s="487">
        <f>O20*100/G20</f>
        <v>0.33132218191722834</v>
      </c>
      <c r="Q20" s="483">
        <f>SUM(Q12:Q19)</f>
        <v>201512</v>
      </c>
      <c r="R20" s="487">
        <f>Q20*100/G20</f>
        <v>14.293597842540038</v>
      </c>
      <c r="S20" s="483">
        <f>SUM(S12:S19)</f>
        <v>114491</v>
      </c>
      <c r="T20" s="487">
        <f>S20*100/G20</f>
        <v>8.121046441850865</v>
      </c>
      <c r="U20" s="483">
        <f>SUM(U12:U19)</f>
        <v>433</v>
      </c>
      <c r="V20" s="487">
        <f>U20/G20*100</f>
        <v>3.0713445679760195E-2</v>
      </c>
      <c r="W20" s="486">
        <f>SUM(W12:W19)</f>
        <v>1374</v>
      </c>
      <c r="X20" s="488">
        <f>W20*100/G20</f>
        <v>9.746021793069401E-2</v>
      </c>
    </row>
    <row r="21" spans="1:29" s="417" customFormat="1" ht="15.75" thickTop="1" x14ac:dyDescent="0.25">
      <c r="B21" s="418"/>
      <c r="C21" s="419"/>
      <c r="D21" s="420"/>
      <c r="E21" s="419"/>
      <c r="F21" s="420"/>
      <c r="G21" s="419"/>
      <c r="H21" s="419"/>
      <c r="I21" s="419"/>
      <c r="J21" s="419"/>
      <c r="K21" s="419"/>
      <c r="L21" s="420"/>
      <c r="M21" s="421"/>
      <c r="N21" s="422"/>
      <c r="Q21" s="421"/>
      <c r="R21" s="422"/>
      <c r="S21" s="419"/>
      <c r="T21" s="420"/>
      <c r="U21" s="420"/>
      <c r="V21" s="420"/>
      <c r="W21" s="419"/>
      <c r="X21" s="422"/>
      <c r="Y21" s="423"/>
      <c r="Z21" s="424"/>
    </row>
    <row r="22" spans="1:29" s="417" customFormat="1" x14ac:dyDescent="0.25">
      <c r="C22" s="425"/>
      <c r="D22" s="425"/>
      <c r="E22" s="425"/>
      <c r="F22" s="425"/>
      <c r="G22" s="425"/>
      <c r="H22" s="425"/>
      <c r="I22" s="425"/>
      <c r="J22" s="425"/>
      <c r="K22" s="425"/>
      <c r="L22" s="425"/>
      <c r="O22" s="425"/>
      <c r="P22" s="425"/>
      <c r="Q22" s="425"/>
    </row>
    <row r="23" spans="1:29" s="417" customFormat="1" x14ac:dyDescent="0.25">
      <c r="C23" s="425"/>
      <c r="D23" s="425"/>
      <c r="E23" s="425"/>
      <c r="F23" s="425"/>
      <c r="G23" s="425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4"/>
      <c r="S23" s="424"/>
      <c r="T23" s="424"/>
      <c r="U23" s="424"/>
      <c r="V23" s="424"/>
      <c r="W23" s="424"/>
      <c r="X23" s="424"/>
      <c r="Y23" s="424"/>
      <c r="Z23" s="424"/>
      <c r="AA23" s="424"/>
      <c r="AB23" s="424"/>
      <c r="AC23" s="424"/>
    </row>
  </sheetData>
  <mergeCells count="9">
    <mergeCell ref="F10:F11"/>
    <mergeCell ref="G10:G11"/>
    <mergeCell ref="H10:H11"/>
    <mergeCell ref="I10:X10"/>
    <mergeCell ref="A10:A11"/>
    <mergeCell ref="B10:B11"/>
    <mergeCell ref="C10:C11"/>
    <mergeCell ref="D10:D11"/>
    <mergeCell ref="E10:E11"/>
  </mergeCells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NYAMAGABE</vt:lpstr>
      <vt:lpstr>NYARUGURU</vt:lpstr>
      <vt:lpstr>HUYE</vt:lpstr>
      <vt:lpstr>GISAGARA</vt:lpstr>
      <vt:lpstr>MUHANGA</vt:lpstr>
      <vt:lpstr>KAMONYI</vt:lpstr>
      <vt:lpstr>NYANZA</vt:lpstr>
      <vt:lpstr>RUHANGO</vt:lpstr>
      <vt:lpstr>SYNTHESE</vt:lpstr>
      <vt:lpstr>Sheet1</vt:lpstr>
      <vt:lpstr>Sheet2</vt:lpstr>
      <vt:lpstr>Sheet3</vt:lpstr>
      <vt:lpstr>Sheet4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AMATORA</dc:creator>
  <cp:lastModifiedBy>Claude</cp:lastModifiedBy>
  <cp:lastPrinted>2013-10-03T13:46:04Z</cp:lastPrinted>
  <dcterms:created xsi:type="dcterms:W3CDTF">2013-09-27T07:32:52Z</dcterms:created>
  <dcterms:modified xsi:type="dcterms:W3CDTF">2013-10-17T14:15:46Z</dcterms:modified>
</cp:coreProperties>
</file>